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tabRatio="842" firstSheet="1" activeTab="1"/>
  </bookViews>
  <sheets>
    <sheet name="0000000" sheetId="1" state="veryHidden" r:id="rId1"/>
    <sheet name="2021年政府性基金收支执行情况表" sheetId="2" r:id="rId2"/>
    <sheet name="2021年政府性基金支出明细表" sheetId="3" r:id="rId3"/>
    <sheet name="2021年政府性基金收支平衡表" sheetId="4" r:id="rId4"/>
    <sheet name="2022年政府性基金收支预期（预算）表" sheetId="5" r:id="rId5"/>
    <sheet name="2022年政府性基金支出明细表" sheetId="6" r:id="rId6"/>
    <sheet name="2022年政府性基金收支平衡表" sheetId="7" r:id="rId7"/>
  </sheets>
  <definedNames>
    <definedName name="_xlnm.Print_Area" localSheetId="4">'2022年政府性基金收支预期（预算）表'!$A$1:$C$25</definedName>
  </definedNames>
  <calcPr fullCalcOnLoad="1"/>
</workbook>
</file>

<file path=xl/sharedStrings.xml><?xml version="1.0" encoding="utf-8"?>
<sst xmlns="http://schemas.openxmlformats.org/spreadsheetml/2006/main" count="170" uniqueCount="100">
  <si>
    <t>附表十一</t>
  </si>
  <si>
    <t>2021年滨江区政府性基金预算收支执行情况表</t>
  </si>
  <si>
    <t>单位：万元</t>
  </si>
  <si>
    <t>项  目</t>
  </si>
  <si>
    <t>2021年调整预期（预算）数</t>
  </si>
  <si>
    <t>2021年实绩数</t>
  </si>
  <si>
    <t>2020年实绩数</t>
  </si>
  <si>
    <t>为调整预算%</t>
  </si>
  <si>
    <t>一、政府性基金预算收入</t>
  </si>
  <si>
    <t>1、区级政府性基金收入</t>
  </si>
  <si>
    <t>其中：国有土地使用权出让收入</t>
  </si>
  <si>
    <t xml:space="preserve">      城市基础设施配套费收入</t>
  </si>
  <si>
    <t xml:space="preserve">      彩票公益金收入</t>
  </si>
  <si>
    <t xml:space="preserve">      污水处理费收入</t>
  </si>
  <si>
    <t xml:space="preserve">      其他政府性基金收入</t>
  </si>
  <si>
    <t>2、省市基金专款补助收入</t>
  </si>
  <si>
    <t>二、债券收入</t>
  </si>
  <si>
    <t>1、政府专项债券收入</t>
  </si>
  <si>
    <t>2、抗疫特别国债收入</t>
  </si>
  <si>
    <t>三、转移性收入</t>
  </si>
  <si>
    <t>1、调入资金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</si>
  <si>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调入政府性基金预算资金</t>
    </r>
  </si>
  <si>
    <t>四、政府性基金预算支出</t>
  </si>
  <si>
    <t>1、区级政府性基金支出</t>
  </si>
  <si>
    <t>其中：国有土地使用权出让收入安排的支出</t>
  </si>
  <si>
    <t xml:space="preserve">      城市基础设施配套费安排的支出</t>
  </si>
  <si>
    <t xml:space="preserve">      彩票公益金安排的支出</t>
  </si>
  <si>
    <t xml:space="preserve">      污水处理费安排的支出</t>
  </si>
  <si>
    <t xml:space="preserve">      其他政府性基金支出</t>
  </si>
  <si>
    <t>2、政府专项债券收入安排的支出</t>
  </si>
  <si>
    <t>3、省市基金专款补助支出</t>
  </si>
  <si>
    <t>4、抗疫特别国债收入安排的支出</t>
  </si>
  <si>
    <t>附表十二</t>
  </si>
  <si>
    <t>2021年政府性基金预算支出明细表</t>
  </si>
  <si>
    <t>科目名称</t>
  </si>
  <si>
    <t>实绩数</t>
  </si>
  <si>
    <t>其中：区本级支出数</t>
  </si>
  <si>
    <t>其中：省市专款支出数</t>
  </si>
  <si>
    <t>城乡社区支出</t>
  </si>
  <si>
    <t xml:space="preserve">    国有土地使用权出让收入安排的支出</t>
  </si>
  <si>
    <t xml:space="preserve">        土地开发支出</t>
  </si>
  <si>
    <t xml:space="preserve">        城市建设支出</t>
  </si>
  <si>
    <t xml:space="preserve">        其他国有土地使用权出让收入安排的支出</t>
  </si>
  <si>
    <t xml:space="preserve">    城市基础设施配套费安排的支出</t>
  </si>
  <si>
    <t xml:space="preserve">        其他城市基础设施配套费安排的支出</t>
  </si>
  <si>
    <t xml:space="preserve">    污水处理费及对应专项债务收入安排的支出</t>
  </si>
  <si>
    <t xml:space="preserve">        污水处理设施建设和运营</t>
  </si>
  <si>
    <t xml:space="preserve">    棚户区改造专项债券收入安排的支出</t>
  </si>
  <si>
    <t xml:space="preserve">        其他棚户区改造专项债券收入安排的支出</t>
  </si>
  <si>
    <t>其他支出</t>
  </si>
  <si>
    <t xml:space="preserve">    其他政府性基金及对应专项债务收入安排的支出</t>
  </si>
  <si>
    <t xml:space="preserve">        其他政府性基金安排的支出</t>
  </si>
  <si>
    <t xml:space="preserve">        其他地方自行试点项目收益专项债券收入安排的支出</t>
  </si>
  <si>
    <t xml:space="preserve">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</si>
  <si>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</si>
  <si>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</si>
  <si>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</si>
  <si>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>债务付息支出</t>
  </si>
  <si>
    <t xml:space="preserve">    地方政府专项债务付息支出</t>
  </si>
  <si>
    <t xml:space="preserve">        国有土地使用权出让金债务付息支出</t>
  </si>
  <si>
    <t xml:space="preserve">        棚户区改造专项债券付息支出</t>
  </si>
  <si>
    <t xml:space="preserve">        其他地方自行试点项目收益专项债券付息支出</t>
  </si>
  <si>
    <t>债务发行费支出</t>
  </si>
  <si>
    <t xml:space="preserve">    地方政府专项债务发行费用支出</t>
  </si>
  <si>
    <t xml:space="preserve">        国有土地使用权出让金债务发行费用支出</t>
  </si>
  <si>
    <t xml:space="preserve">        棚户区改造专项债务发行费用支出</t>
  </si>
  <si>
    <t xml:space="preserve">        其他地方自行试点项目收益专项债券发行费用支出</t>
  </si>
  <si>
    <t>合计</t>
  </si>
  <si>
    <t>附表十三</t>
  </si>
  <si>
    <t>2021年滨江区政府性基金预算收支平衡表</t>
  </si>
  <si>
    <t>项   目</t>
  </si>
  <si>
    <t>金额</t>
  </si>
  <si>
    <t>收    入</t>
  </si>
  <si>
    <t>支    出</t>
  </si>
  <si>
    <t>其中：政府性基金收入</t>
  </si>
  <si>
    <t>其中：区级政府性基金支出</t>
  </si>
  <si>
    <t xml:space="preserve">     省市补助（转移支付）</t>
  </si>
  <si>
    <t xml:space="preserve">      省市补助（转移支付）支出</t>
  </si>
  <si>
    <t xml:space="preserve">     专项债券收入</t>
  </si>
  <si>
    <t xml:space="preserve">      专项债券支出</t>
  </si>
  <si>
    <t>上年结转</t>
  </si>
  <si>
    <t>本年结转</t>
  </si>
  <si>
    <t>其中：专项结转</t>
  </si>
  <si>
    <t xml:space="preserve">      净结余</t>
  </si>
  <si>
    <t>合  计</t>
  </si>
  <si>
    <t>附表十四</t>
  </si>
  <si>
    <t>2022年滨江区政府性基金预算收支预期（预算）表</t>
  </si>
  <si>
    <t>2022年预期（预算）数</t>
  </si>
  <si>
    <t>一、政府性基金收入</t>
  </si>
  <si>
    <t>三、政府性基金支出</t>
  </si>
  <si>
    <t>附表十五</t>
  </si>
  <si>
    <t>2022年政府性基金预算支出明细表</t>
  </si>
  <si>
    <t>支出数</t>
  </si>
  <si>
    <t xml:space="preserve">    污水处理费安排的支出</t>
  </si>
  <si>
    <t xml:space="preserve">    彩票公益金安排的支出</t>
  </si>
  <si>
    <t xml:space="preserve">        棚户区改造专项债券发行费用支出</t>
  </si>
  <si>
    <t xml:space="preserve">        其他政府性基金债务发行费用支出</t>
  </si>
  <si>
    <t>附表十六</t>
  </si>
  <si>
    <t>2022年滨江区政府性基金预算收支平衡表</t>
  </si>
  <si>
    <t>其中：政府性基金支出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</si>
</sst>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);[Red]\(0.00\)"/>
    <numFmt numFmtId="179" formatCode="0.00_ "/>
    <numFmt numFmtId="180" formatCode="0.0_ "/>
    <numFmt numFmtId="181" formatCode="0_);[Red]\(0\)"/>
  </numFmts>
  <fonts count="40">
    <font>
      <sz val="12"/>
      <name val="宋体"/>
      <family val="0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178" fontId="0" fillId="0" borderId="10" xfId="65" applyNumberFormat="1" applyFont="1" applyBorder="1" applyAlignment="1" applyProtection="1">
      <alignment horizontal="center" vertical="center" wrapText="1"/>
      <protection locked="0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/>
    </xf>
    <xf numFmtId="178" fontId="0" fillId="0" borderId="10" xfId="65" applyNumberFormat="1" applyFont="1" applyFill="1" applyBorder="1" applyAlignment="1" applyProtection="1">
      <alignment horizontal="center" vertical="center" wrapText="1"/>
      <protection locked="0"/>
    </xf>
    <xf numFmtId="180" fontId="0" fillId="0" borderId="10" xfId="0" applyNumberFormat="1" applyBorder="1" applyAlignment="1" applyProtection="1">
      <alignment horizontal="center" vertical="center" wrapText="1"/>
      <protection locked="0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0" xfId="0" applyNumberFormat="1" applyFont="1" applyAlignment="1">
      <alignment horizontal="right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80" zoomScaleNormal="80" workbookViewId="0" topLeftCell="A15">
      <selection activeCell="S22" sqref="S22"/>
    </sheetView>
  </sheetViews>
  <sheetFormatPr defaultColWidth="9.00390625" defaultRowHeight="19.5" customHeight="1"/>
  <cols>
    <col min="1" max="1" width="44.50390625" style="22" customWidth="1"/>
    <col min="2" max="2" width="12.875" style="23" customWidth="1"/>
    <col min="3" max="4" width="12.875" style="24" customWidth="1"/>
    <col min="5" max="5" width="11.25390625" style="39" customWidth="1"/>
    <col min="6" max="6" width="10.50390625" style="24" bestFit="1" customWidth="1"/>
    <col min="7" max="16384" width="9.00390625" style="24" customWidth="1"/>
  </cols>
  <sheetData>
    <row r="1" ht="19.5" customHeight="1">
      <c r="A1" s="22" t="s">
        <v>0</v>
      </c>
    </row>
    <row r="2" spans="1:5" s="21" customFormat="1" ht="36.75" customHeight="1">
      <c r="A2" s="2" t="s">
        <v>1</v>
      </c>
      <c r="B2" s="2"/>
      <c r="C2" s="2"/>
      <c r="D2" s="2"/>
      <c r="E2" s="2"/>
    </row>
    <row r="3" spans="3:5" ht="25.5" customHeight="1">
      <c r="C3" s="25" t="s">
        <v>2</v>
      </c>
      <c r="D3" s="25"/>
      <c r="E3" s="25"/>
    </row>
    <row r="4" spans="1:5" ht="48" customHeight="1">
      <c r="A4" s="11" t="s">
        <v>3</v>
      </c>
      <c r="B4" s="40" t="s">
        <v>4</v>
      </c>
      <c r="C4" s="27" t="s">
        <v>5</v>
      </c>
      <c r="D4" s="27" t="s">
        <v>6</v>
      </c>
      <c r="E4" s="41" t="s">
        <v>7</v>
      </c>
    </row>
    <row r="5" spans="1:5" ht="40.5" customHeight="1">
      <c r="A5" s="30" t="s">
        <v>8</v>
      </c>
      <c r="B5" s="29">
        <f>B6+B12</f>
        <v>604609</v>
      </c>
      <c r="C5" s="29">
        <f>C6+C12</f>
        <v>608379.541566</v>
      </c>
      <c r="D5" s="29">
        <f>D6+D12</f>
        <v>1086403</v>
      </c>
      <c r="E5" s="42">
        <f aca="true" t="shared" si="0" ref="E5:E12">SUM(C5/B5)*100</f>
        <v>100.62363305309712</v>
      </c>
    </row>
    <row r="6" spans="1:5" ht="40.5" customHeight="1">
      <c r="A6" s="28" t="s">
        <v>9</v>
      </c>
      <c r="B6" s="29">
        <f>SUM(B7:B11)</f>
        <v>603909</v>
      </c>
      <c r="C6" s="29">
        <f>SUM(C7:C11)</f>
        <v>607300.756216</v>
      </c>
      <c r="D6" s="29">
        <f>SUM(D7:D11)</f>
        <v>1085530</v>
      </c>
      <c r="E6" s="42">
        <f t="shared" si="0"/>
        <v>100.56163365937583</v>
      </c>
    </row>
    <row r="7" spans="1:5" ht="40.5" customHeight="1">
      <c r="A7" s="28" t="s">
        <v>10</v>
      </c>
      <c r="B7" s="29">
        <v>573159</v>
      </c>
      <c r="C7" s="29">
        <v>576114.2523</v>
      </c>
      <c r="D7" s="43">
        <v>977240</v>
      </c>
      <c r="E7" s="42">
        <f t="shared" si="0"/>
        <v>100.51560776329083</v>
      </c>
    </row>
    <row r="8" spans="1:5" ht="40.5" customHeight="1">
      <c r="A8" s="28" t="s">
        <v>11</v>
      </c>
      <c r="B8" s="29">
        <v>10000</v>
      </c>
      <c r="C8" s="29">
        <v>8856.170942</v>
      </c>
      <c r="D8" s="44">
        <v>11179</v>
      </c>
      <c r="E8" s="42">
        <f t="shared" si="0"/>
        <v>88.56170942</v>
      </c>
    </row>
    <row r="9" spans="1:5" ht="40.5" customHeight="1">
      <c r="A9" s="28" t="s">
        <v>12</v>
      </c>
      <c r="B9" s="29">
        <v>450</v>
      </c>
      <c r="C9" s="29">
        <v>434.04086</v>
      </c>
      <c r="D9" s="43">
        <v>432</v>
      </c>
      <c r="E9" s="42">
        <f t="shared" si="0"/>
        <v>96.45352444444445</v>
      </c>
    </row>
    <row r="10" spans="1:5" ht="40.5" customHeight="1">
      <c r="A10" s="28" t="s">
        <v>13</v>
      </c>
      <c r="B10" s="29">
        <v>8300</v>
      </c>
      <c r="C10" s="29">
        <v>8798.811277</v>
      </c>
      <c r="D10" s="44">
        <v>8287</v>
      </c>
      <c r="E10" s="42">
        <f t="shared" si="0"/>
        <v>106.00977442168676</v>
      </c>
    </row>
    <row r="11" spans="1:5" ht="40.5" customHeight="1">
      <c r="A11" s="28" t="s">
        <v>14</v>
      </c>
      <c r="B11" s="29">
        <v>12000</v>
      </c>
      <c r="C11" s="29">
        <v>13097.480837</v>
      </c>
      <c r="D11" s="43">
        <v>88392</v>
      </c>
      <c r="E11" s="42">
        <f t="shared" si="0"/>
        <v>109.14567364166665</v>
      </c>
    </row>
    <row r="12" spans="1:5" ht="40.5" customHeight="1">
      <c r="A12" s="28" t="s">
        <v>15</v>
      </c>
      <c r="B12" s="29">
        <v>700</v>
      </c>
      <c r="C12" s="29">
        <v>1078.7853500000201</v>
      </c>
      <c r="D12" s="43">
        <v>873</v>
      </c>
      <c r="E12" s="42">
        <f t="shared" si="0"/>
        <v>154.11219285714571</v>
      </c>
    </row>
    <row r="13" spans="1:5" ht="30.75" customHeight="1">
      <c r="A13" s="28"/>
      <c r="B13" s="44"/>
      <c r="C13" s="43"/>
      <c r="D13" s="43"/>
      <c r="E13" s="42"/>
    </row>
    <row r="14" spans="1:5" ht="40.5" customHeight="1">
      <c r="A14" s="28" t="s">
        <v>16</v>
      </c>
      <c r="B14" s="44">
        <v>346200</v>
      </c>
      <c r="C14" s="43">
        <v>346200</v>
      </c>
      <c r="D14" s="43">
        <f>SUM(D15:D16)</f>
        <v>223942</v>
      </c>
      <c r="E14" s="42">
        <f>SUM(C14/B14)*100</f>
        <v>100</v>
      </c>
    </row>
    <row r="15" spans="1:5" ht="40.5" customHeight="1">
      <c r="A15" s="30" t="s">
        <v>17</v>
      </c>
      <c r="B15" s="44">
        <v>346200</v>
      </c>
      <c r="C15" s="43">
        <v>346200</v>
      </c>
      <c r="D15" s="43">
        <v>200000</v>
      </c>
      <c r="E15" s="42">
        <f>SUM(C15/B15)*100</f>
        <v>100</v>
      </c>
    </row>
    <row r="16" spans="1:5" ht="40.5" customHeight="1">
      <c r="A16" s="30" t="s">
        <v>18</v>
      </c>
      <c r="B16" s="44"/>
      <c r="C16" s="43"/>
      <c r="D16" s="43">
        <v>23942</v>
      </c>
      <c r="E16" s="42"/>
    </row>
    <row r="17" spans="1:5" ht="30" customHeight="1">
      <c r="A17" s="30"/>
      <c r="B17" s="44"/>
      <c r="C17" s="43"/>
      <c r="D17" s="43"/>
      <c r="E17" s="42"/>
    </row>
    <row r="18" spans="1:5" ht="40.5" customHeight="1">
      <c r="A18" s="30" t="s">
        <v>19</v>
      </c>
      <c r="B18" s="44"/>
      <c r="C18" s="43"/>
      <c r="D18" s="43">
        <f>D19</f>
        <v>79400</v>
      </c>
      <c r="E18" s="42"/>
    </row>
    <row r="19" spans="1:5" ht="40.5" customHeight="1">
      <c r="A19" s="28" t="s">
        <v>20</v>
      </c>
      <c r="B19" s="29"/>
      <c r="C19" s="43"/>
      <c r="D19" s="43">
        <v>79400</v>
      </c>
      <c r="E19" s="42"/>
    </row>
    <row r="20" spans="1:5" ht="40.5" customHeight="1">
      <c r="A20" s="28" t="s">
        <v>21</v>
      </c>
      <c r="B20" s="43"/>
      <c r="C20" s="45"/>
      <c r="D20" s="45">
        <v>79400</v>
      </c>
      <c r="E20" s="42"/>
    </row>
    <row r="21" spans="1:5" ht="28.5" customHeight="1">
      <c r="A21" s="28"/>
      <c r="B21" s="43"/>
      <c r="C21" s="45"/>
      <c r="D21" s="45"/>
      <c r="E21" s="42"/>
    </row>
    <row r="22" spans="1:6" ht="40.5" customHeight="1">
      <c r="A22" s="30" t="s">
        <v>22</v>
      </c>
      <c r="B22" s="43">
        <f>SUM(B23,B29,B30,B31)</f>
        <v>955983</v>
      </c>
      <c r="C22" s="43">
        <f>SUM(C23,C29,C30,C31)</f>
        <v>954340.9153959999</v>
      </c>
      <c r="D22" s="43">
        <f>SUM(D23,D29,D30,D31)</f>
        <v>1385510</v>
      </c>
      <c r="E22" s="42">
        <f aca="true" t="shared" si="1" ref="E22:E30">SUM(C22/B22)*100</f>
        <v>99.82823077355977</v>
      </c>
      <c r="F22" s="46"/>
    </row>
    <row r="23" spans="1:6" ht="40.5" customHeight="1">
      <c r="A23" s="28" t="s">
        <v>23</v>
      </c>
      <c r="B23" s="43">
        <f>SUM(B24:B28)</f>
        <v>608437</v>
      </c>
      <c r="C23" s="43">
        <f>SUM(C24:C28)</f>
        <v>607276.9153959999</v>
      </c>
      <c r="D23" s="43">
        <f>SUM(D24:D28)</f>
        <v>1160848</v>
      </c>
      <c r="E23" s="42">
        <f t="shared" si="1"/>
        <v>99.80933365262138</v>
      </c>
      <c r="F23" s="46"/>
    </row>
    <row r="24" spans="1:5" ht="40.5" customHeight="1">
      <c r="A24" s="28" t="s">
        <v>24</v>
      </c>
      <c r="B24" s="29">
        <v>574484</v>
      </c>
      <c r="C24" s="29">
        <v>574484.367079</v>
      </c>
      <c r="D24" s="45">
        <v>976361</v>
      </c>
      <c r="E24" s="42">
        <f t="shared" si="1"/>
        <v>100.00006389716685</v>
      </c>
    </row>
    <row r="25" spans="1:5" ht="40.5" customHeight="1">
      <c r="A25" s="28" t="s">
        <v>25</v>
      </c>
      <c r="B25" s="29">
        <f>10000+1179</f>
        <v>11179</v>
      </c>
      <c r="C25" s="29">
        <v>10035.112380999999</v>
      </c>
      <c r="D25" s="44">
        <v>10000</v>
      </c>
      <c r="E25" s="42">
        <f t="shared" si="1"/>
        <v>89.76753180964307</v>
      </c>
    </row>
    <row r="26" spans="1:5" ht="40.5" customHeight="1">
      <c r="A26" s="30" t="s">
        <v>26</v>
      </c>
      <c r="B26" s="29">
        <f>450+32</f>
        <v>482</v>
      </c>
      <c r="C26" s="29">
        <v>465.541624</v>
      </c>
      <c r="D26" s="43">
        <v>400</v>
      </c>
      <c r="E26" s="42">
        <f t="shared" si="1"/>
        <v>96.58539917012449</v>
      </c>
    </row>
    <row r="27" spans="1:6" ht="40.5" customHeight="1">
      <c r="A27" s="28" t="s">
        <v>27</v>
      </c>
      <c r="B27" s="29">
        <v>8300</v>
      </c>
      <c r="C27" s="29">
        <v>8300</v>
      </c>
      <c r="D27" s="44">
        <v>8287</v>
      </c>
      <c r="E27" s="42">
        <f t="shared" si="1"/>
        <v>100</v>
      </c>
      <c r="F27" s="47"/>
    </row>
    <row r="28" spans="1:7" ht="40.5" customHeight="1">
      <c r="A28" s="28" t="s">
        <v>28</v>
      </c>
      <c r="B28" s="29">
        <f>12000+1992</f>
        <v>13992</v>
      </c>
      <c r="C28" s="29">
        <v>13991.894312</v>
      </c>
      <c r="D28" s="45">
        <v>165800</v>
      </c>
      <c r="E28" s="42">
        <f t="shared" si="1"/>
        <v>99.99924465408805</v>
      </c>
      <c r="G28" s="48"/>
    </row>
    <row r="29" spans="1:7" ht="40.5" customHeight="1">
      <c r="A29" s="28" t="s">
        <v>29</v>
      </c>
      <c r="B29" s="29">
        <v>346200</v>
      </c>
      <c r="C29" s="45">
        <v>346200</v>
      </c>
      <c r="D29" s="45">
        <v>200000</v>
      </c>
      <c r="E29" s="42">
        <f t="shared" si="1"/>
        <v>100</v>
      </c>
      <c r="F29" s="49"/>
      <c r="G29" s="48"/>
    </row>
    <row r="30" spans="1:5" ht="40.5" customHeight="1">
      <c r="A30" s="30" t="s">
        <v>30</v>
      </c>
      <c r="B30" s="29">
        <v>1346</v>
      </c>
      <c r="C30" s="43">
        <v>864</v>
      </c>
      <c r="D30" s="43">
        <v>720</v>
      </c>
      <c r="E30" s="42">
        <f t="shared" si="1"/>
        <v>64.19019316493313</v>
      </c>
    </row>
    <row r="31" spans="1:5" ht="40.5" customHeight="1">
      <c r="A31" s="30" t="s">
        <v>31</v>
      </c>
      <c r="B31" s="29"/>
      <c r="C31" s="43"/>
      <c r="D31" s="43">
        <v>23942</v>
      </c>
      <c r="E31" s="42"/>
    </row>
  </sheetData>
  <sheetProtection/>
  <mergeCells count="2">
    <mergeCell ref="A2:E2"/>
    <mergeCell ref="C3:E3"/>
  </mergeCells>
  <printOptions horizontalCentered="1"/>
  <pageMargins left="0.75" right="0.75" top="0" bottom="0" header="0.2" footer="0.04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0" zoomScaleNormal="80" workbookViewId="0" topLeftCell="A15">
      <selection activeCell="C31" sqref="C31:C33"/>
    </sheetView>
  </sheetViews>
  <sheetFormatPr defaultColWidth="9.00390625" defaultRowHeight="14.25"/>
  <cols>
    <col min="1" max="1" width="56.25390625" style="0" customWidth="1"/>
    <col min="2" max="2" width="18.75390625" style="0" customWidth="1"/>
    <col min="3" max="3" width="23.875" style="0" customWidth="1"/>
    <col min="4" max="4" width="21.75390625" style="33" customWidth="1"/>
  </cols>
  <sheetData>
    <row r="1" ht="22.5" customHeight="1">
      <c r="A1" s="1" t="s">
        <v>32</v>
      </c>
    </row>
    <row r="2" spans="1:4" ht="22.5">
      <c r="A2" s="2" t="s">
        <v>33</v>
      </c>
      <c r="B2" s="2"/>
      <c r="C2" s="2"/>
      <c r="D2" s="34"/>
    </row>
    <row r="3" spans="2:4" ht="23.25" customHeight="1">
      <c r="B3" s="12"/>
      <c r="C3" s="12"/>
      <c r="D3" s="35" t="s">
        <v>2</v>
      </c>
    </row>
    <row r="4" spans="1:4" ht="30" customHeight="1">
      <c r="A4" s="13" t="s">
        <v>34</v>
      </c>
      <c r="B4" s="36" t="s">
        <v>35</v>
      </c>
      <c r="C4" s="36" t="s">
        <v>36</v>
      </c>
      <c r="D4" s="37" t="s">
        <v>37</v>
      </c>
    </row>
    <row r="5" spans="1:4" ht="30" customHeight="1">
      <c r="A5" s="9" t="s">
        <v>38</v>
      </c>
      <c r="B5" s="15">
        <f>B6+B10+B12+B14</f>
        <v>907112</v>
      </c>
      <c r="C5" s="15">
        <f aca="true" t="shared" si="0" ref="C5:C7">B5-D5</f>
        <v>906829</v>
      </c>
      <c r="D5" s="15">
        <f>D6+D10+D12+D14</f>
        <v>283</v>
      </c>
    </row>
    <row r="6" spans="1:4" ht="30" customHeight="1">
      <c r="A6" s="17" t="s">
        <v>39</v>
      </c>
      <c r="B6" s="15">
        <f>B7+B8+B9</f>
        <v>562577</v>
      </c>
      <c r="C6" s="15">
        <f t="shared" si="0"/>
        <v>562294</v>
      </c>
      <c r="D6" s="15">
        <f>D7+D8+D9</f>
        <v>283</v>
      </c>
    </row>
    <row r="7" spans="1:4" ht="30" customHeight="1">
      <c r="A7" s="17" t="s">
        <v>40</v>
      </c>
      <c r="B7" s="15">
        <f>574484-12190</f>
        <v>562294</v>
      </c>
      <c r="C7" s="15">
        <f t="shared" si="0"/>
        <v>562294</v>
      </c>
      <c r="D7" s="15"/>
    </row>
    <row r="8" spans="1:4" ht="30" customHeight="1">
      <c r="A8" s="17" t="s">
        <v>41</v>
      </c>
      <c r="B8" s="15">
        <v>186</v>
      </c>
      <c r="C8" s="15"/>
      <c r="D8" s="15">
        <v>186</v>
      </c>
    </row>
    <row r="9" spans="1:4" ht="30" customHeight="1">
      <c r="A9" s="17" t="s">
        <v>42</v>
      </c>
      <c r="B9" s="15">
        <v>97</v>
      </c>
      <c r="C9" s="15"/>
      <c r="D9" s="15">
        <v>97</v>
      </c>
    </row>
    <row r="10" spans="1:4" ht="30" customHeight="1">
      <c r="A10" s="18" t="s">
        <v>43</v>
      </c>
      <c r="B10" s="15">
        <f aca="true" t="shared" si="1" ref="B10:B14">B11</f>
        <v>10035</v>
      </c>
      <c r="C10" s="15">
        <f aca="true" t="shared" si="2" ref="C10:C33">B10-D10</f>
        <v>10035</v>
      </c>
      <c r="D10" s="15"/>
    </row>
    <row r="11" spans="1:4" ht="30" customHeight="1">
      <c r="A11" s="18" t="s">
        <v>44</v>
      </c>
      <c r="B11" s="15">
        <v>10035</v>
      </c>
      <c r="C11" s="15">
        <f t="shared" si="2"/>
        <v>10035</v>
      </c>
      <c r="D11" s="15"/>
    </row>
    <row r="12" spans="1:4" ht="30" customHeight="1">
      <c r="A12" s="17" t="s">
        <v>45</v>
      </c>
      <c r="B12" s="15">
        <f t="shared" si="1"/>
        <v>8300</v>
      </c>
      <c r="C12" s="15">
        <f t="shared" si="2"/>
        <v>8300</v>
      </c>
      <c r="D12" s="15"/>
    </row>
    <row r="13" spans="1:4" ht="30" customHeight="1">
      <c r="A13" s="9" t="s">
        <v>46</v>
      </c>
      <c r="B13" s="15">
        <v>8300</v>
      </c>
      <c r="C13" s="15">
        <f t="shared" si="2"/>
        <v>8300</v>
      </c>
      <c r="D13" s="15"/>
    </row>
    <row r="14" spans="1:4" ht="30" customHeight="1">
      <c r="A14" s="9" t="s">
        <v>47</v>
      </c>
      <c r="B14" s="15">
        <f t="shared" si="1"/>
        <v>326200</v>
      </c>
      <c r="C14" s="15">
        <f t="shared" si="2"/>
        <v>326200</v>
      </c>
      <c r="D14" s="15"/>
    </row>
    <row r="15" spans="1:4" ht="30" customHeight="1">
      <c r="A15" s="9" t="s">
        <v>48</v>
      </c>
      <c r="B15" s="15">
        <v>326200</v>
      </c>
      <c r="C15" s="15">
        <f t="shared" si="2"/>
        <v>326200</v>
      </c>
      <c r="D15" s="15"/>
    </row>
    <row r="16" spans="1:4" ht="30" customHeight="1">
      <c r="A16" s="9" t="s">
        <v>49</v>
      </c>
      <c r="B16" s="15">
        <f>B17+B20</f>
        <v>35038</v>
      </c>
      <c r="C16" s="15">
        <f t="shared" si="2"/>
        <v>34457</v>
      </c>
      <c r="D16" s="15">
        <f>D17+D20</f>
        <v>581</v>
      </c>
    </row>
    <row r="17" spans="1:4" ht="30" customHeight="1">
      <c r="A17" s="9" t="s">
        <v>50</v>
      </c>
      <c r="B17" s="15">
        <f>B18+B19</f>
        <v>33992</v>
      </c>
      <c r="C17" s="15">
        <f t="shared" si="2"/>
        <v>33992</v>
      </c>
      <c r="D17" s="15"/>
    </row>
    <row r="18" spans="1:4" ht="30" customHeight="1">
      <c r="A18" s="9" t="s">
        <v>51</v>
      </c>
      <c r="B18" s="15">
        <v>13992</v>
      </c>
      <c r="C18" s="15">
        <f t="shared" si="2"/>
        <v>13992</v>
      </c>
      <c r="D18" s="15"/>
    </row>
    <row r="19" spans="1:4" ht="30" customHeight="1">
      <c r="A19" s="9" t="s">
        <v>52</v>
      </c>
      <c r="B19" s="15">
        <v>20000</v>
      </c>
      <c r="C19" s="15">
        <f t="shared" si="2"/>
        <v>20000</v>
      </c>
      <c r="D19" s="15"/>
    </row>
    <row r="20" spans="1:4" ht="30" customHeight="1">
      <c r="A20" s="9" t="s">
        <v>53</v>
      </c>
      <c r="B20" s="15">
        <f>B21+B22+B23</f>
        <v>1046</v>
      </c>
      <c r="C20" s="15">
        <f t="shared" si="2"/>
        <v>465</v>
      </c>
      <c r="D20" s="15">
        <f>D21+D22+D23</f>
        <v>581</v>
      </c>
    </row>
    <row r="21" spans="1:4" ht="30" customHeight="1">
      <c r="A21" s="9" t="s">
        <v>54</v>
      </c>
      <c r="B21" s="15">
        <v>111</v>
      </c>
      <c r="C21" s="15"/>
      <c r="D21" s="15">
        <v>111</v>
      </c>
    </row>
    <row r="22" spans="1:4" ht="30" customHeight="1">
      <c r="A22" s="9" t="s">
        <v>55</v>
      </c>
      <c r="B22" s="15">
        <v>923</v>
      </c>
      <c r="C22" s="15">
        <f t="shared" si="2"/>
        <v>465</v>
      </c>
      <c r="D22" s="15">
        <v>458</v>
      </c>
    </row>
    <row r="23" spans="1:4" ht="30" customHeight="1">
      <c r="A23" s="9" t="s">
        <v>56</v>
      </c>
      <c r="B23" s="15">
        <v>12</v>
      </c>
      <c r="C23" s="15"/>
      <c r="D23" s="15">
        <v>12</v>
      </c>
    </row>
    <row r="24" spans="1:4" ht="30" customHeight="1">
      <c r="A24" s="9" t="s">
        <v>57</v>
      </c>
      <c r="B24" s="15">
        <f>B25</f>
        <v>11905</v>
      </c>
      <c r="C24" s="15">
        <f t="shared" si="2"/>
        <v>11905</v>
      </c>
      <c r="D24" s="15"/>
    </row>
    <row r="25" spans="1:4" ht="30" customHeight="1">
      <c r="A25" s="9" t="s">
        <v>58</v>
      </c>
      <c r="B25" s="15">
        <f>B26+B27+B28</f>
        <v>11905</v>
      </c>
      <c r="C25" s="15">
        <f t="shared" si="2"/>
        <v>11905</v>
      </c>
      <c r="D25" s="15"/>
    </row>
    <row r="26" spans="1:4" ht="30" customHeight="1">
      <c r="A26" s="9" t="s">
        <v>59</v>
      </c>
      <c r="B26" s="15">
        <v>3005</v>
      </c>
      <c r="C26" s="15">
        <f t="shared" si="2"/>
        <v>3005</v>
      </c>
      <c r="D26" s="15"/>
    </row>
    <row r="27" spans="1:4" ht="30" customHeight="1">
      <c r="A27" s="9" t="s">
        <v>60</v>
      </c>
      <c r="B27" s="15">
        <v>7851</v>
      </c>
      <c r="C27" s="15">
        <f t="shared" si="2"/>
        <v>7851</v>
      </c>
      <c r="D27" s="15"/>
    </row>
    <row r="28" spans="1:4" ht="30" customHeight="1">
      <c r="A28" s="9" t="s">
        <v>61</v>
      </c>
      <c r="B28" s="15">
        <v>1049</v>
      </c>
      <c r="C28" s="15">
        <f t="shared" si="2"/>
        <v>1049</v>
      </c>
      <c r="D28" s="15"/>
    </row>
    <row r="29" spans="1:4" ht="30" customHeight="1">
      <c r="A29" s="9" t="s">
        <v>62</v>
      </c>
      <c r="B29" s="15">
        <f>B30</f>
        <v>286.15</v>
      </c>
      <c r="C29" s="15">
        <f t="shared" si="2"/>
        <v>286.15</v>
      </c>
      <c r="D29" s="15"/>
    </row>
    <row r="30" spans="1:4" ht="30" customHeight="1">
      <c r="A30" s="9" t="s">
        <v>63</v>
      </c>
      <c r="B30" s="15">
        <f>B31+B32+B33</f>
        <v>286.15</v>
      </c>
      <c r="C30" s="15">
        <f t="shared" si="2"/>
        <v>286.15</v>
      </c>
      <c r="D30" s="15"/>
    </row>
    <row r="31" spans="1:4" ht="30" customHeight="1">
      <c r="A31" s="9" t="s">
        <v>64</v>
      </c>
      <c r="B31" s="38">
        <v>0.15</v>
      </c>
      <c r="C31" s="38">
        <f t="shared" si="2"/>
        <v>0.15</v>
      </c>
      <c r="D31" s="15"/>
    </row>
    <row r="32" spans="1:4" ht="30" customHeight="1">
      <c r="A32" s="9" t="s">
        <v>65</v>
      </c>
      <c r="B32" s="15">
        <v>270</v>
      </c>
      <c r="C32" s="15">
        <f t="shared" si="2"/>
        <v>270</v>
      </c>
      <c r="D32" s="15"/>
    </row>
    <row r="33" spans="1:4" ht="30" customHeight="1">
      <c r="A33" s="9" t="s">
        <v>66</v>
      </c>
      <c r="B33" s="15">
        <v>16</v>
      </c>
      <c r="C33" s="15">
        <f t="shared" si="2"/>
        <v>16</v>
      </c>
      <c r="D33" s="15"/>
    </row>
    <row r="34" spans="1:4" ht="30" customHeight="1">
      <c r="A34" s="20" t="s">
        <v>67</v>
      </c>
      <c r="B34" s="15">
        <f>B5+B16+B29+B24</f>
        <v>954341.15</v>
      </c>
      <c r="C34" s="15">
        <f>C5+C16+C29+C24</f>
        <v>953477.15</v>
      </c>
      <c r="D34" s="15">
        <f>D5+D16+D29+D24</f>
        <v>864</v>
      </c>
    </row>
  </sheetData>
  <sheetProtection/>
  <mergeCells count="1">
    <mergeCell ref="A2:D2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12" sqref="D12"/>
    </sheetView>
  </sheetViews>
  <sheetFormatPr defaultColWidth="9.00390625" defaultRowHeight="14.25"/>
  <cols>
    <col min="1" max="1" width="32.125" style="0" customWidth="1"/>
    <col min="2" max="2" width="17.875" style="0" customWidth="1"/>
    <col min="3" max="3" width="36.00390625" style="0" customWidth="1"/>
    <col min="4" max="4" width="18.125" style="0" customWidth="1"/>
  </cols>
  <sheetData>
    <row r="1" ht="25.5" customHeight="1">
      <c r="A1" s="1" t="s">
        <v>68</v>
      </c>
    </row>
    <row r="2" spans="1:4" ht="37.5" customHeight="1">
      <c r="A2" s="2" t="s">
        <v>69</v>
      </c>
      <c r="B2" s="2"/>
      <c r="C2" s="2"/>
      <c r="D2" s="2"/>
    </row>
    <row r="3" ht="23.25" customHeight="1">
      <c r="D3" t="s">
        <v>2</v>
      </c>
    </row>
    <row r="4" spans="1:4" ht="27.75" customHeight="1">
      <c r="A4" s="20" t="s">
        <v>70</v>
      </c>
      <c r="B4" s="20" t="s">
        <v>71</v>
      </c>
      <c r="C4" s="20" t="s">
        <v>70</v>
      </c>
      <c r="D4" s="20" t="s">
        <v>71</v>
      </c>
    </row>
    <row r="5" spans="1:4" ht="27.75" customHeight="1">
      <c r="A5" s="9" t="s">
        <v>72</v>
      </c>
      <c r="B5" s="7">
        <f>SUM(B6:B8)</f>
        <v>954579.541566</v>
      </c>
      <c r="C5" s="9" t="s">
        <v>73</v>
      </c>
      <c r="D5" s="7">
        <f>SUM(D6:D8)</f>
        <v>954340.9153959999</v>
      </c>
    </row>
    <row r="6" spans="1:4" ht="27.75" customHeight="1">
      <c r="A6" s="8" t="s">
        <v>74</v>
      </c>
      <c r="B6" s="7">
        <f>'2021年政府性基金收支执行情况表'!C6</f>
        <v>607300.756216</v>
      </c>
      <c r="C6" s="8" t="s">
        <v>75</v>
      </c>
      <c r="D6" s="7">
        <f>'2021年政府性基金收支执行情况表'!C23</f>
        <v>607276.9153959999</v>
      </c>
    </row>
    <row r="7" spans="1:4" ht="27.75" customHeight="1">
      <c r="A7" s="9" t="s">
        <v>76</v>
      </c>
      <c r="B7" s="7">
        <f>'2021年政府性基金收支执行情况表'!C12</f>
        <v>1078.7853500000201</v>
      </c>
      <c r="C7" s="9" t="s">
        <v>77</v>
      </c>
      <c r="D7" s="7">
        <f>'2021年政府性基金收支执行情况表'!C30</f>
        <v>864</v>
      </c>
    </row>
    <row r="8" spans="1:4" ht="27.75" customHeight="1">
      <c r="A8" s="9" t="s">
        <v>78</v>
      </c>
      <c r="B8" s="7">
        <f>'2021年政府性基金收支执行情况表'!C15</f>
        <v>346200</v>
      </c>
      <c r="C8" s="9" t="s">
        <v>79</v>
      </c>
      <c r="D8" s="7">
        <f>'2021年政府性基金收支执行情况表'!C29</f>
        <v>346200</v>
      </c>
    </row>
    <row r="9" spans="1:4" ht="27.75" customHeight="1">
      <c r="A9" s="9"/>
      <c r="B9" s="7"/>
      <c r="C9" s="9"/>
      <c r="D9" s="7"/>
    </row>
    <row r="10" spans="1:4" ht="27.75" customHeight="1">
      <c r="A10" s="9" t="s">
        <v>80</v>
      </c>
      <c r="B10" s="7">
        <f>SUM(B11:B12)</f>
        <v>5176</v>
      </c>
      <c r="C10" s="9" t="s">
        <v>81</v>
      </c>
      <c r="D10" s="7">
        <f>SUM(D11:D12)</f>
        <v>5414.626170000061</v>
      </c>
    </row>
    <row r="11" spans="1:4" ht="27.75" customHeight="1">
      <c r="A11" s="9" t="s">
        <v>82</v>
      </c>
      <c r="B11" s="32">
        <v>648</v>
      </c>
      <c r="C11" s="9" t="s">
        <v>82</v>
      </c>
      <c r="D11" s="7">
        <f>B7+B11-D7</f>
        <v>862.7853500000201</v>
      </c>
    </row>
    <row r="12" spans="1:4" ht="27.75" customHeight="1">
      <c r="A12" s="9" t="s">
        <v>83</v>
      </c>
      <c r="B12" s="32">
        <v>4528</v>
      </c>
      <c r="C12" s="9" t="s">
        <v>83</v>
      </c>
      <c r="D12" s="32">
        <f>B6+B8+B9+B12-D8-D6</f>
        <v>4551.840820000041</v>
      </c>
    </row>
    <row r="13" spans="1:4" ht="27.75" customHeight="1">
      <c r="A13" s="10" t="s">
        <v>84</v>
      </c>
      <c r="B13" s="5">
        <f>SUM(B5,B10,B9)</f>
        <v>959755.541566</v>
      </c>
      <c r="C13" s="10" t="s">
        <v>84</v>
      </c>
      <c r="D13" s="5">
        <f>SUM(D5,D10)</f>
        <v>959755.541566</v>
      </c>
    </row>
  </sheetData>
  <sheetProtection/>
  <mergeCells count="1">
    <mergeCell ref="A2:D2"/>
  </mergeCells>
  <printOptions/>
  <pageMargins left="1.72" right="0.71" top="0.75" bottom="0.75" header="0.31" footer="0.3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2">
      <selection activeCell="B25" sqref="B25"/>
    </sheetView>
  </sheetViews>
  <sheetFormatPr defaultColWidth="9.00390625" defaultRowHeight="19.5" customHeight="1"/>
  <cols>
    <col min="1" max="1" width="58.125" style="22" customWidth="1"/>
    <col min="2" max="2" width="15.00390625" style="23" customWidth="1"/>
    <col min="3" max="3" width="15.00390625" style="24" customWidth="1"/>
    <col min="4" max="16384" width="9.00390625" style="24" customWidth="1"/>
  </cols>
  <sheetData>
    <row r="1" ht="19.5" customHeight="1">
      <c r="A1" s="22" t="s">
        <v>85</v>
      </c>
    </row>
    <row r="2" spans="1:3" s="21" customFormat="1" ht="36.75" customHeight="1">
      <c r="A2" s="2" t="s">
        <v>86</v>
      </c>
      <c r="B2" s="2"/>
      <c r="C2" s="2"/>
    </row>
    <row r="3" spans="2:3" ht="25.5" customHeight="1">
      <c r="B3" s="25" t="s">
        <v>2</v>
      </c>
      <c r="C3" s="25"/>
    </row>
    <row r="4" spans="1:3" ht="48" customHeight="1">
      <c r="A4" s="11" t="s">
        <v>3</v>
      </c>
      <c r="B4" s="26" t="s">
        <v>87</v>
      </c>
      <c r="C4" s="27" t="s">
        <v>5</v>
      </c>
    </row>
    <row r="5" spans="1:3" ht="32.25" customHeight="1">
      <c r="A5" s="28" t="s">
        <v>88</v>
      </c>
      <c r="B5" s="29">
        <f>B6+B12</f>
        <v>1203953</v>
      </c>
      <c r="C5" s="29">
        <f>'2021年政府性基金收支执行情况表'!C5</f>
        <v>608379.541566</v>
      </c>
    </row>
    <row r="6" spans="1:3" ht="32.25" customHeight="1">
      <c r="A6" s="28" t="s">
        <v>9</v>
      </c>
      <c r="B6" s="29">
        <f>SUM(B7:B11)</f>
        <v>1202953</v>
      </c>
      <c r="C6" s="29">
        <f>'2021年政府性基金收支执行情况表'!C6</f>
        <v>607300.756216</v>
      </c>
    </row>
    <row r="7" spans="1:3" ht="32.25" customHeight="1">
      <c r="A7" s="30" t="s">
        <v>10</v>
      </c>
      <c r="B7" s="29">
        <v>1172203</v>
      </c>
      <c r="C7" s="29">
        <f>'2021年政府性基金收支执行情况表'!C7</f>
        <v>576114.2523</v>
      </c>
    </row>
    <row r="8" spans="1:3" ht="32.25" customHeight="1">
      <c r="A8" s="28" t="s">
        <v>11</v>
      </c>
      <c r="B8" s="29">
        <v>10000</v>
      </c>
      <c r="C8" s="29">
        <f>'2021年政府性基金收支执行情况表'!C8</f>
        <v>8856.170942</v>
      </c>
    </row>
    <row r="9" spans="1:3" ht="32.25" customHeight="1">
      <c r="A9" s="28" t="s">
        <v>12</v>
      </c>
      <c r="B9" s="29">
        <v>450</v>
      </c>
      <c r="C9" s="29">
        <f>'2021年政府性基金收支执行情况表'!C9</f>
        <v>434.04086</v>
      </c>
    </row>
    <row r="10" spans="1:3" ht="32.25" customHeight="1">
      <c r="A10" s="28" t="s">
        <v>13</v>
      </c>
      <c r="B10" s="29">
        <v>8300</v>
      </c>
      <c r="C10" s="29">
        <f>'2021年政府性基金收支执行情况表'!C10</f>
        <v>8798.811277</v>
      </c>
    </row>
    <row r="11" spans="1:5" ht="32.25" customHeight="1">
      <c r="A11" s="28" t="s">
        <v>14</v>
      </c>
      <c r="B11" s="29">
        <v>12000</v>
      </c>
      <c r="C11" s="29">
        <f>'2021年政府性基金收支执行情况表'!C11</f>
        <v>13097.480837</v>
      </c>
      <c r="E11" s="31"/>
    </row>
    <row r="12" spans="1:5" ht="32.25" customHeight="1">
      <c r="A12" s="28" t="s">
        <v>15</v>
      </c>
      <c r="B12" s="29">
        <v>1000</v>
      </c>
      <c r="C12" s="29">
        <f>'2021年政府性基金收支执行情况表'!C12</f>
        <v>1078.7853500000201</v>
      </c>
      <c r="E12" s="31"/>
    </row>
    <row r="13" spans="1:5" ht="32.25" customHeight="1">
      <c r="A13" s="28"/>
      <c r="B13" s="29"/>
      <c r="C13" s="29"/>
      <c r="E13" s="31"/>
    </row>
    <row r="14" spans="1:5" ht="32.25" customHeight="1">
      <c r="A14" s="28" t="s">
        <v>16</v>
      </c>
      <c r="B14" s="29"/>
      <c r="C14" s="29">
        <f>C15</f>
        <v>346200</v>
      </c>
      <c r="E14" s="31"/>
    </row>
    <row r="15" spans="1:5" ht="32.25" customHeight="1">
      <c r="A15" s="28" t="s">
        <v>17</v>
      </c>
      <c r="B15" s="29"/>
      <c r="C15" s="29">
        <f>'2021年政府性基金收支执行情况表'!C15</f>
        <v>346200</v>
      </c>
      <c r="E15" s="31"/>
    </row>
    <row r="16" spans="1:5" ht="32.25" customHeight="1">
      <c r="A16" s="28"/>
      <c r="B16" s="29"/>
      <c r="C16" s="29"/>
      <c r="E16" s="31"/>
    </row>
    <row r="17" spans="1:3" ht="32.25" customHeight="1">
      <c r="A17" s="28" t="s">
        <v>89</v>
      </c>
      <c r="B17" s="29">
        <f>B18+B24+B25</f>
        <v>1209368</v>
      </c>
      <c r="C17" s="29">
        <f>'2021年政府性基金收支执行情况表'!C22</f>
        <v>954340.9153959999</v>
      </c>
    </row>
    <row r="18" spans="1:3" ht="32.25" customHeight="1">
      <c r="A18" s="28" t="s">
        <v>23</v>
      </c>
      <c r="B18" s="29">
        <f>SUM(B19:B23)</f>
        <v>1207505</v>
      </c>
      <c r="C18" s="29">
        <f>'2021年政府性基金收支执行情况表'!C23</f>
        <v>607276.9153959999</v>
      </c>
    </row>
    <row r="19" spans="1:5" ht="32.25" customHeight="1">
      <c r="A19" s="28" t="s">
        <v>24</v>
      </c>
      <c r="B19" s="29">
        <f>1172203+2956</f>
        <v>1175159</v>
      </c>
      <c r="C19" s="29">
        <f>'2021年政府性基金收支执行情况表'!C24</f>
        <v>574484.367079</v>
      </c>
      <c r="E19" s="31"/>
    </row>
    <row r="20" spans="1:5" ht="32.25" customHeight="1">
      <c r="A20" s="28" t="s">
        <v>25</v>
      </c>
      <c r="B20" s="29">
        <v>10000</v>
      </c>
      <c r="C20" s="29">
        <f>'2021年政府性基金收支执行情况表'!C25</f>
        <v>10035.112380999999</v>
      </c>
      <c r="E20" s="31"/>
    </row>
    <row r="21" spans="1:5" ht="32.25" customHeight="1">
      <c r="A21" s="28" t="s">
        <v>26</v>
      </c>
      <c r="B21" s="29">
        <v>450</v>
      </c>
      <c r="C21" s="29">
        <f>'2021年政府性基金收支执行情况表'!C26</f>
        <v>465.541624</v>
      </c>
      <c r="E21" s="31"/>
    </row>
    <row r="22" spans="1:5" ht="32.25" customHeight="1">
      <c r="A22" s="28" t="s">
        <v>27</v>
      </c>
      <c r="B22" s="29">
        <f>8300+499</f>
        <v>8799</v>
      </c>
      <c r="C22" s="29">
        <f>'2021年政府性基金收支执行情况表'!C27</f>
        <v>8300</v>
      </c>
      <c r="E22" s="31"/>
    </row>
    <row r="23" spans="1:5" ht="32.25" customHeight="1">
      <c r="A23" s="28" t="s">
        <v>28</v>
      </c>
      <c r="B23" s="29">
        <f>12000+1097</f>
        <v>13097</v>
      </c>
      <c r="C23" s="29">
        <f>'2021年政府性基金收支执行情况表'!C28</f>
        <v>13991.894312</v>
      </c>
      <c r="E23" s="31"/>
    </row>
    <row r="24" spans="1:3" ht="32.25" customHeight="1">
      <c r="A24" s="28" t="s">
        <v>29</v>
      </c>
      <c r="B24" s="29"/>
      <c r="C24" s="29">
        <f>'2021年政府性基金收支执行情况表'!C29</f>
        <v>346200</v>
      </c>
    </row>
    <row r="25" spans="1:3" ht="28.5" customHeight="1">
      <c r="A25" s="28" t="s">
        <v>30</v>
      </c>
      <c r="B25" s="29">
        <f>1000+863</f>
        <v>1863</v>
      </c>
      <c r="C25" s="29">
        <f>'2021年政府性基金收支执行情况表'!C30</f>
        <v>864</v>
      </c>
    </row>
  </sheetData>
  <sheetProtection/>
  <mergeCells count="3">
    <mergeCell ref="A2:C2"/>
    <mergeCell ref="B3:C3"/>
    <mergeCell ref="E19:E23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workbookViewId="0" topLeftCell="A1">
      <selection activeCell="I12" sqref="I12"/>
    </sheetView>
  </sheetViews>
  <sheetFormatPr defaultColWidth="9.00390625" defaultRowHeight="14.25"/>
  <cols>
    <col min="1" max="1" width="56.00390625" style="0" customWidth="1"/>
    <col min="2" max="4" width="18.75390625" style="0" customWidth="1"/>
  </cols>
  <sheetData>
    <row r="1" ht="23.25" customHeight="1">
      <c r="A1" s="1" t="s">
        <v>90</v>
      </c>
    </row>
    <row r="2" spans="1:4" ht="22.5">
      <c r="A2" s="2" t="s">
        <v>91</v>
      </c>
      <c r="B2" s="2"/>
      <c r="C2" s="2"/>
      <c r="D2" s="2"/>
    </row>
    <row r="3" spans="2:4" ht="23.25" customHeight="1">
      <c r="B3" s="12"/>
      <c r="C3" s="12"/>
      <c r="D3" s="12" t="s">
        <v>2</v>
      </c>
    </row>
    <row r="4" spans="1:4" ht="28.5">
      <c r="A4" s="13" t="s">
        <v>34</v>
      </c>
      <c r="B4" s="13" t="s">
        <v>92</v>
      </c>
      <c r="C4" s="13" t="s">
        <v>36</v>
      </c>
      <c r="D4" s="14" t="s">
        <v>37</v>
      </c>
    </row>
    <row r="5" spans="1:4" ht="30" customHeight="1">
      <c r="A5" s="9" t="s">
        <v>38</v>
      </c>
      <c r="B5" s="15">
        <f>B6+B10+B12</f>
        <v>1166333</v>
      </c>
      <c r="C5" s="15">
        <f>B5-D5</f>
        <v>1165658</v>
      </c>
      <c r="D5" s="15">
        <f>D6+D10+D12</f>
        <v>675</v>
      </c>
    </row>
    <row r="6" spans="1:4" ht="30" customHeight="1">
      <c r="A6" s="16" t="s">
        <v>39</v>
      </c>
      <c r="B6" s="15">
        <f aca="true" t="shared" si="0" ref="B6:B14">D6+C6</f>
        <v>1147534</v>
      </c>
      <c r="C6" s="15">
        <f>C7+C8+C9</f>
        <v>1146859</v>
      </c>
      <c r="D6" s="15">
        <f>D7+D8+D9</f>
        <v>675</v>
      </c>
    </row>
    <row r="7" spans="1:4" ht="30" customHeight="1">
      <c r="A7" s="17" t="s">
        <v>40</v>
      </c>
      <c r="B7" s="15">
        <f t="shared" si="0"/>
        <v>1146859</v>
      </c>
      <c r="C7" s="15">
        <f>1175159-C21-C25</f>
        <v>1146859</v>
      </c>
      <c r="D7" s="15"/>
    </row>
    <row r="8" spans="1:4" ht="30" customHeight="1">
      <c r="A8" s="16" t="s">
        <v>41</v>
      </c>
      <c r="B8" s="15">
        <f t="shared" si="0"/>
        <v>492</v>
      </c>
      <c r="C8" s="15"/>
      <c r="D8" s="15">
        <v>492</v>
      </c>
    </row>
    <row r="9" spans="1:4" ht="30" customHeight="1">
      <c r="A9" s="16" t="s">
        <v>42</v>
      </c>
      <c r="B9" s="15">
        <f t="shared" si="0"/>
        <v>183</v>
      </c>
      <c r="C9" s="15"/>
      <c r="D9" s="15">
        <v>183</v>
      </c>
    </row>
    <row r="10" spans="1:4" ht="30" customHeight="1">
      <c r="A10" s="18" t="s">
        <v>43</v>
      </c>
      <c r="B10" s="15">
        <f t="shared" si="0"/>
        <v>10000</v>
      </c>
      <c r="C10" s="15">
        <f aca="true" t="shared" si="1" ref="C10:C15">C11</f>
        <v>10000</v>
      </c>
      <c r="D10" s="15"/>
    </row>
    <row r="11" spans="1:4" ht="30" customHeight="1">
      <c r="A11" s="18" t="s">
        <v>44</v>
      </c>
      <c r="B11" s="15">
        <f t="shared" si="0"/>
        <v>10000</v>
      </c>
      <c r="C11" s="15">
        <v>10000</v>
      </c>
      <c r="D11" s="15"/>
    </row>
    <row r="12" spans="1:4" ht="30" customHeight="1">
      <c r="A12" s="16" t="s">
        <v>93</v>
      </c>
      <c r="B12" s="15">
        <f t="shared" si="0"/>
        <v>8799</v>
      </c>
      <c r="C12" s="15">
        <f t="shared" si="1"/>
        <v>8799</v>
      </c>
      <c r="D12" s="15"/>
    </row>
    <row r="13" spans="1:4" ht="30" customHeight="1">
      <c r="A13" s="9" t="s">
        <v>46</v>
      </c>
      <c r="B13" s="15">
        <f t="shared" si="0"/>
        <v>8799</v>
      </c>
      <c r="C13" s="15">
        <v>8799</v>
      </c>
      <c r="D13" s="15"/>
    </row>
    <row r="14" spans="1:4" ht="30" customHeight="1">
      <c r="A14" s="9" t="s">
        <v>49</v>
      </c>
      <c r="B14" s="15">
        <f t="shared" si="0"/>
        <v>14735</v>
      </c>
      <c r="C14" s="15">
        <f>C15+C17</f>
        <v>13547</v>
      </c>
      <c r="D14" s="15">
        <f>D15+D17</f>
        <v>1188</v>
      </c>
    </row>
    <row r="15" spans="1:4" ht="30" customHeight="1">
      <c r="A15" s="9" t="s">
        <v>50</v>
      </c>
      <c r="B15" s="15">
        <f aca="true" t="shared" si="2" ref="B15:B28">D15+C15</f>
        <v>13097</v>
      </c>
      <c r="C15" s="15">
        <f t="shared" si="1"/>
        <v>13097</v>
      </c>
      <c r="D15" s="15"/>
    </row>
    <row r="16" spans="1:4" ht="30" customHeight="1">
      <c r="A16" s="9" t="s">
        <v>51</v>
      </c>
      <c r="B16" s="15">
        <f t="shared" si="2"/>
        <v>13097</v>
      </c>
      <c r="C16" s="15">
        <v>13097</v>
      </c>
      <c r="D16" s="15"/>
    </row>
    <row r="17" spans="1:4" ht="30" customHeight="1">
      <c r="A17" s="4" t="s">
        <v>94</v>
      </c>
      <c r="B17" s="15">
        <f t="shared" si="2"/>
        <v>1638</v>
      </c>
      <c r="C17" s="15">
        <f>C18+C19+C20</f>
        <v>450</v>
      </c>
      <c r="D17" s="15">
        <f>D18+D19+D20</f>
        <v>1188</v>
      </c>
    </row>
    <row r="18" spans="1:4" ht="30" customHeight="1">
      <c r="A18" s="9" t="s">
        <v>54</v>
      </c>
      <c r="B18" s="15">
        <f t="shared" si="2"/>
        <v>664</v>
      </c>
      <c r="C18" s="15"/>
      <c r="D18" s="15">
        <v>664</v>
      </c>
    </row>
    <row r="19" spans="1:4" ht="30" customHeight="1">
      <c r="A19" s="9" t="s">
        <v>55</v>
      </c>
      <c r="B19" s="15">
        <f t="shared" si="2"/>
        <v>844</v>
      </c>
      <c r="C19" s="15">
        <v>450</v>
      </c>
      <c r="D19" s="19">
        <v>394</v>
      </c>
    </row>
    <row r="20" spans="1:4" ht="30" customHeight="1">
      <c r="A20" s="9" t="s">
        <v>56</v>
      </c>
      <c r="B20" s="15">
        <f t="shared" si="2"/>
        <v>130</v>
      </c>
      <c r="C20" s="15"/>
      <c r="D20" s="19">
        <v>130</v>
      </c>
    </row>
    <row r="21" spans="1:4" ht="30" customHeight="1">
      <c r="A21" s="9" t="s">
        <v>57</v>
      </c>
      <c r="B21" s="15">
        <f t="shared" si="2"/>
        <v>28200</v>
      </c>
      <c r="C21" s="15">
        <f>C22</f>
        <v>28200</v>
      </c>
      <c r="D21" s="19"/>
    </row>
    <row r="22" spans="1:4" ht="30" customHeight="1">
      <c r="A22" s="9" t="s">
        <v>58</v>
      </c>
      <c r="B22" s="15">
        <f t="shared" si="2"/>
        <v>28200</v>
      </c>
      <c r="C22" s="15">
        <f>C23+C24</f>
        <v>28200</v>
      </c>
      <c r="D22" s="19"/>
    </row>
    <row r="23" spans="1:4" ht="30" customHeight="1">
      <c r="A23" s="9" t="s">
        <v>59</v>
      </c>
      <c r="B23" s="15">
        <f t="shared" si="2"/>
        <v>10100</v>
      </c>
      <c r="C23" s="15">
        <v>10100</v>
      </c>
      <c r="D23" s="19"/>
    </row>
    <row r="24" spans="1:4" ht="30" customHeight="1">
      <c r="A24" s="9" t="s">
        <v>60</v>
      </c>
      <c r="B24" s="15">
        <f t="shared" si="2"/>
        <v>18100</v>
      </c>
      <c r="C24" s="15">
        <v>18100</v>
      </c>
      <c r="D24" s="19"/>
    </row>
    <row r="25" spans="1:4" ht="30" customHeight="1">
      <c r="A25" s="9" t="s">
        <v>62</v>
      </c>
      <c r="B25" s="15">
        <f>B26</f>
        <v>100</v>
      </c>
      <c r="C25" s="15">
        <f>C26</f>
        <v>100</v>
      </c>
      <c r="D25" s="15"/>
    </row>
    <row r="26" spans="1:4" ht="30" customHeight="1">
      <c r="A26" s="9" t="s">
        <v>63</v>
      </c>
      <c r="B26" s="15">
        <f t="shared" si="2"/>
        <v>100</v>
      </c>
      <c r="C26" s="15">
        <f>C27+C28</f>
        <v>100</v>
      </c>
      <c r="D26" s="15"/>
    </row>
    <row r="27" spans="1:4" ht="30" customHeight="1">
      <c r="A27" s="4" t="s">
        <v>95</v>
      </c>
      <c r="B27" s="15">
        <f t="shared" si="2"/>
        <v>50</v>
      </c>
      <c r="C27" s="15">
        <v>50</v>
      </c>
      <c r="D27" s="15"/>
    </row>
    <row r="28" spans="1:4" ht="30" customHeight="1">
      <c r="A28" s="4" t="s">
        <v>96</v>
      </c>
      <c r="B28" s="15">
        <f t="shared" si="2"/>
        <v>50</v>
      </c>
      <c r="C28" s="15">
        <v>50</v>
      </c>
      <c r="D28" s="15"/>
    </row>
    <row r="29" spans="1:4" ht="30" customHeight="1">
      <c r="A29" s="20" t="s">
        <v>67</v>
      </c>
      <c r="B29" s="15">
        <f>B5+B14+B21+B25</f>
        <v>1209368</v>
      </c>
      <c r="C29" s="15">
        <f>C5+C14+C21+C25</f>
        <v>1207505</v>
      </c>
      <c r="D29" s="15">
        <f>D5+D14+D21+D25</f>
        <v>1863</v>
      </c>
    </row>
  </sheetData>
  <sheetProtection/>
  <mergeCells count="1">
    <mergeCell ref="A2:D2"/>
  </mergeCells>
  <printOptions/>
  <pageMargins left="0.71" right="0.71" top="0.75" bottom="0.75" header="0.31" footer="0.31"/>
  <pageSetup fitToHeight="1" fitToWidth="1" horizontalDpi="600" verticalDpi="600" orientation="portrait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K12" sqref="K12"/>
    </sheetView>
  </sheetViews>
  <sheetFormatPr defaultColWidth="9.00390625" defaultRowHeight="14.25"/>
  <cols>
    <col min="1" max="1" width="32.125" style="0" customWidth="1"/>
    <col min="2" max="2" width="17.875" style="0" customWidth="1"/>
    <col min="3" max="3" width="31.875" style="0" customWidth="1"/>
    <col min="4" max="4" width="18.125" style="0" customWidth="1"/>
  </cols>
  <sheetData>
    <row r="1" ht="25.5" customHeight="1">
      <c r="A1" s="1" t="s">
        <v>97</v>
      </c>
    </row>
    <row r="2" spans="1:4" ht="37.5" customHeight="1">
      <c r="A2" s="2" t="s">
        <v>98</v>
      </c>
      <c r="B2" s="2"/>
      <c r="C2" s="2"/>
      <c r="D2" s="2"/>
    </row>
    <row r="3" ht="23.25" customHeight="1">
      <c r="D3" t="s">
        <v>2</v>
      </c>
    </row>
    <row r="4" spans="1:4" ht="27.75" customHeight="1">
      <c r="A4" s="3" t="s">
        <v>70</v>
      </c>
      <c r="B4" s="3" t="s">
        <v>71</v>
      </c>
      <c r="C4" s="3" t="s">
        <v>70</v>
      </c>
      <c r="D4" s="3" t="s">
        <v>71</v>
      </c>
    </row>
    <row r="5" spans="1:4" ht="27.75" customHeight="1">
      <c r="A5" s="4" t="s">
        <v>72</v>
      </c>
      <c r="B5" s="5">
        <f>SUM(B6:B7)</f>
        <v>1203953</v>
      </c>
      <c r="C5" s="4" t="s">
        <v>73</v>
      </c>
      <c r="D5" s="5">
        <f>SUM(D6:D7)</f>
        <v>1209368</v>
      </c>
    </row>
    <row r="6" spans="1:5" ht="27.75" customHeight="1">
      <c r="A6" s="6" t="s">
        <v>74</v>
      </c>
      <c r="B6" s="7">
        <f>'2022年政府性基金收支预期（预算）表'!B6</f>
        <v>1202953</v>
      </c>
      <c r="C6" s="8" t="s">
        <v>99</v>
      </c>
      <c r="D6" s="7">
        <f>'2022年政府性基金收支预期（预算）表'!B18</f>
        <v>1207505</v>
      </c>
      <c r="E6" s="1"/>
    </row>
    <row r="7" spans="1:5" ht="27.75" customHeight="1">
      <c r="A7" s="4" t="s">
        <v>76</v>
      </c>
      <c r="B7" s="7">
        <f>'2022年政府性基金收支预期（预算）表'!B12</f>
        <v>1000</v>
      </c>
      <c r="C7" s="9" t="s">
        <v>77</v>
      </c>
      <c r="D7" s="7">
        <f>'2022年政府性基金收支预期（预算）表'!B25</f>
        <v>1863</v>
      </c>
      <c r="E7" s="1"/>
    </row>
    <row r="8" spans="1:5" ht="27.75" customHeight="1">
      <c r="A8" s="4"/>
      <c r="B8" s="7"/>
      <c r="C8" s="9"/>
      <c r="D8" s="7"/>
      <c r="E8" s="1"/>
    </row>
    <row r="9" spans="1:5" ht="27.75" customHeight="1">
      <c r="A9" s="4" t="s">
        <v>80</v>
      </c>
      <c r="B9" s="7">
        <f>SUM(B10:B11)</f>
        <v>5414.626170000061</v>
      </c>
      <c r="C9" s="9" t="s">
        <v>81</v>
      </c>
      <c r="D9" s="7">
        <f>SUM(D10:D11)</f>
        <v>-0.3738299999386072</v>
      </c>
      <c r="E9" s="1"/>
    </row>
    <row r="10" spans="1:5" ht="27.75" customHeight="1">
      <c r="A10" s="4" t="s">
        <v>82</v>
      </c>
      <c r="B10" s="7">
        <f>'2021年政府性基金收支平衡表'!D11</f>
        <v>862.7853500000201</v>
      </c>
      <c r="C10" s="9" t="s">
        <v>82</v>
      </c>
      <c r="D10" s="7">
        <f>B7+B10-D7</f>
        <v>-0.21464999997988343</v>
      </c>
      <c r="E10" s="1"/>
    </row>
    <row r="11" spans="1:5" ht="27.75" customHeight="1">
      <c r="A11" s="4" t="s">
        <v>83</v>
      </c>
      <c r="B11" s="7">
        <f>'2021年政府性基金收支平衡表'!D12</f>
        <v>4551.840820000041</v>
      </c>
      <c r="C11" s="9" t="s">
        <v>83</v>
      </c>
      <c r="D11" s="7">
        <f>B6+B11-D6</f>
        <v>-0.15917999995872378</v>
      </c>
      <c r="E11" s="1"/>
    </row>
    <row r="12" spans="1:5" ht="27.75" customHeight="1">
      <c r="A12" s="10" t="s">
        <v>84</v>
      </c>
      <c r="B12" s="7">
        <f>SUM(B5,B9)</f>
        <v>1209367.62617</v>
      </c>
      <c r="C12" s="11" t="s">
        <v>84</v>
      </c>
      <c r="D12" s="7">
        <f>SUM(D5,D9)</f>
        <v>1209367.62617</v>
      </c>
      <c r="E12" s="1"/>
    </row>
  </sheetData>
  <sheetProtection/>
  <mergeCells count="1">
    <mergeCell ref="A2:D2"/>
  </mergeCells>
  <printOptions/>
  <pageMargins left="1.45" right="0.71" top="0.75" bottom="0.75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夏继东</dc:creator>
  <cp:keywords/>
  <dc:description/>
  <cp:lastModifiedBy>lenovo</cp:lastModifiedBy>
  <cp:lastPrinted>2020-12-31T17:12:03Z</cp:lastPrinted>
  <dcterms:created xsi:type="dcterms:W3CDTF">2012-07-03T09:23:35Z</dcterms:created>
  <dcterms:modified xsi:type="dcterms:W3CDTF">2022-06-27T02:58:32Z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2052-10.1.0.5842</vt:lpwstr>
  </property>
  <property fmtid="{D5CDD505-2E9C-101B-9397-08002B2CF9AE}" pid="4" name="I">
    <vt:lpwstr>C4A6485E5F57482E8F6764909F06DB1A</vt:lpwstr>
  </property>
</Properties>
</file>