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090" tabRatio="602" firstSheet="1" activeTab="5"/>
  </bookViews>
  <sheets>
    <sheet name="一般公共预算收入" sheetId="12" r:id="rId1"/>
    <sheet name="一般公共预算支出" sheetId="13" r:id="rId2"/>
    <sheet name="一般公共预算收支平衡表" sheetId="14" r:id="rId3"/>
    <sheet name="政府性基金收支" sheetId="8" r:id="rId4"/>
    <sheet name="政府性基金支出明细表" sheetId="11" r:id="rId5"/>
    <sheet name="政府性基金收支平衡表" sheetId="15" r:id="rId6"/>
    <sheet name="国有资本经营收支" sheetId="9" r:id="rId7"/>
    <sheet name="机关事业单位养老保险基金收支" sheetId="10" r:id="rId8"/>
  </sheets>
  <externalReferences>
    <externalReference r:id="rId9"/>
  </externalReferences>
  <definedNames>
    <definedName name="_xlnm._FilterDatabase" localSheetId="1" hidden="1">一般公共预算支出!$A$4:$B$31</definedName>
    <definedName name="_xlnm.Print_Area" localSheetId="1">一般公共预算支出!$A$1:$F$31</definedName>
    <definedName name="_xlnm.Print_Area" localSheetId="3">政府性基金收支!$A$1:$D$32</definedName>
  </definedNames>
  <calcPr calcId="125725"/>
</workbook>
</file>

<file path=xl/calcChain.xml><?xml version="1.0" encoding="utf-8"?>
<calcChain xmlns="http://schemas.openxmlformats.org/spreadsheetml/2006/main">
  <c r="H17" i="10"/>
  <c r="G17"/>
  <c r="F17"/>
  <c r="D17"/>
  <c r="C17"/>
  <c r="B17"/>
  <c r="D15"/>
  <c r="C15"/>
  <c r="B15"/>
  <c r="H13"/>
  <c r="G13"/>
  <c r="F13"/>
  <c r="H12"/>
  <c r="G12"/>
  <c r="F12"/>
  <c r="D12"/>
  <c r="C12"/>
  <c r="B12"/>
  <c r="H11"/>
  <c r="G11"/>
  <c r="F11"/>
  <c r="H8"/>
  <c r="G8"/>
  <c r="F8"/>
  <c r="D6"/>
  <c r="C20" i="9"/>
  <c r="C19"/>
  <c r="B19"/>
  <c r="C18"/>
  <c r="B18"/>
  <c r="C14"/>
  <c r="D13"/>
  <c r="C13"/>
  <c r="B13"/>
  <c r="F16" i="15"/>
  <c r="E16"/>
  <c r="C16"/>
  <c r="B16"/>
  <c r="F15"/>
  <c r="E15"/>
  <c r="F14"/>
  <c r="E14"/>
  <c r="F13"/>
  <c r="E13"/>
  <c r="C13"/>
  <c r="B13"/>
  <c r="F8"/>
  <c r="E8"/>
  <c r="C8"/>
  <c r="B8"/>
  <c r="F7"/>
  <c r="E7"/>
  <c r="C7"/>
  <c r="B7"/>
  <c r="F6"/>
  <c r="E6"/>
  <c r="C6"/>
  <c r="B6"/>
  <c r="F5"/>
  <c r="E5"/>
  <c r="C5"/>
  <c r="B5"/>
  <c r="E35" i="11"/>
  <c r="D35"/>
  <c r="C35"/>
  <c r="B35"/>
  <c r="E33"/>
  <c r="D33"/>
  <c r="E31"/>
  <c r="D31"/>
  <c r="E30"/>
  <c r="D30"/>
  <c r="B28"/>
  <c r="B27"/>
  <c r="B25"/>
  <c r="B24"/>
  <c r="B23"/>
  <c r="E22"/>
  <c r="C22"/>
  <c r="E21"/>
  <c r="C21"/>
  <c r="E20"/>
  <c r="C20"/>
  <c r="E19"/>
  <c r="D19"/>
  <c r="C19"/>
  <c r="B19"/>
  <c r="D18"/>
  <c r="D17"/>
  <c r="B17"/>
  <c r="E16"/>
  <c r="D16"/>
  <c r="C16"/>
  <c r="B16"/>
  <c r="D14"/>
  <c r="B14"/>
  <c r="D12"/>
  <c r="B12"/>
  <c r="D10"/>
  <c r="B10"/>
  <c r="B9"/>
  <c r="D7"/>
  <c r="B7"/>
  <c r="E6"/>
  <c r="D6"/>
  <c r="C6"/>
  <c r="B6"/>
  <c r="E5"/>
  <c r="D5"/>
  <c r="C5"/>
  <c r="B5"/>
  <c r="C26" i="8"/>
  <c r="B22"/>
  <c r="D21"/>
  <c r="C21"/>
  <c r="B21"/>
  <c r="D20"/>
  <c r="C20"/>
  <c r="B20"/>
  <c r="C17"/>
  <c r="C16"/>
  <c r="C11"/>
  <c r="D6"/>
  <c r="C6"/>
  <c r="B6"/>
  <c r="D5"/>
  <c r="C5"/>
  <c r="B5"/>
  <c r="C14" i="14"/>
  <c r="B14"/>
  <c r="B12"/>
  <c r="B11"/>
  <c r="C10"/>
  <c r="B10"/>
  <c r="C8"/>
  <c r="E7"/>
  <c r="C6"/>
  <c r="B6"/>
  <c r="C5"/>
  <c r="B5"/>
  <c r="E30" i="13"/>
  <c r="D30"/>
  <c r="F7" i="14" s="1"/>
  <c r="B28" i="13"/>
  <c r="B31" s="1"/>
  <c r="D27"/>
  <c r="D25"/>
  <c r="F25" s="1"/>
  <c r="C24"/>
  <c r="D24" s="1"/>
  <c r="F24" s="1"/>
  <c r="D23"/>
  <c r="D22"/>
  <c r="F22" s="1"/>
  <c r="D21"/>
  <c r="F21" s="1"/>
  <c r="F20"/>
  <c r="D20"/>
  <c r="D19"/>
  <c r="F19" s="1"/>
  <c r="D18"/>
  <c r="F18" s="1"/>
  <c r="D17"/>
  <c r="F17" s="1"/>
  <c r="D16"/>
  <c r="F16" s="1"/>
  <c r="E15"/>
  <c r="E28" s="1"/>
  <c r="C15"/>
  <c r="D15" s="1"/>
  <c r="D14"/>
  <c r="F14" s="1"/>
  <c r="D13"/>
  <c r="F13" s="1"/>
  <c r="D12"/>
  <c r="F12" s="1"/>
  <c r="D11"/>
  <c r="F11" s="1"/>
  <c r="D10"/>
  <c r="F10" s="1"/>
  <c r="C9"/>
  <c r="D9" s="1"/>
  <c r="F9" s="1"/>
  <c r="D8"/>
  <c r="F8" s="1"/>
  <c r="D6"/>
  <c r="F6" s="1"/>
  <c r="E18" i="12"/>
  <c r="D18"/>
  <c r="C18"/>
  <c r="B18"/>
  <c r="E17"/>
  <c r="C17"/>
  <c r="E16"/>
  <c r="E15"/>
  <c r="E14"/>
  <c r="E13"/>
  <c r="D13"/>
  <c r="C13"/>
  <c r="B13"/>
  <c r="E12"/>
  <c r="E11"/>
  <c r="E10"/>
  <c r="E9"/>
  <c r="E8"/>
  <c r="E7"/>
  <c r="D7"/>
  <c r="C7"/>
  <c r="B7"/>
  <c r="E6"/>
  <c r="D6"/>
  <c r="C6"/>
  <c r="B6"/>
  <c r="E31" i="13" l="1"/>
  <c r="F15"/>
  <c r="F30"/>
  <c r="D28"/>
  <c r="D31" s="1"/>
  <c r="F31" s="1"/>
  <c r="C28"/>
  <c r="C31" s="1"/>
  <c r="E6" i="14"/>
  <c r="E5" s="1"/>
  <c r="E12" s="1"/>
  <c r="E10" s="1"/>
  <c r="F6"/>
  <c r="F5" s="1"/>
  <c r="F28" i="13"/>
  <c r="E14" i="14" l="1"/>
  <c r="F11"/>
  <c r="F10" s="1"/>
  <c r="F14" s="1"/>
</calcChain>
</file>

<file path=xl/sharedStrings.xml><?xml version="1.0" encoding="utf-8"?>
<sst xmlns="http://schemas.openxmlformats.org/spreadsheetml/2006/main" count="239" uniqueCount="206">
  <si>
    <t>附表一</t>
  </si>
  <si>
    <t>2020年滨江区一般公共预算收入预期调整表</t>
  </si>
  <si>
    <t>单位：万元</t>
  </si>
  <si>
    <t>项  目</t>
  </si>
  <si>
    <t>2020年预期数</t>
  </si>
  <si>
    <t>2020年预期
调整数</t>
  </si>
  <si>
    <t>2019年实绩数</t>
  </si>
  <si>
    <t>调整比上年%</t>
  </si>
  <si>
    <t>地方一般公共预算收入小计</t>
  </si>
  <si>
    <t>一、税收收入</t>
  </si>
  <si>
    <t>1、增值税50%部分</t>
  </si>
  <si>
    <t>2、企业所得税40%部分</t>
  </si>
  <si>
    <t>3、个人所得税40%部分</t>
  </si>
  <si>
    <t>4、城市维护建设税</t>
  </si>
  <si>
    <t>5、其他税收</t>
  </si>
  <si>
    <t>二、非税收入</t>
  </si>
  <si>
    <t>1、专项收入</t>
  </si>
  <si>
    <t>2、罚没收入</t>
  </si>
  <si>
    <t>3、国有资源（资产）有偿使用收入</t>
  </si>
  <si>
    <t>中央税收小计</t>
  </si>
  <si>
    <t>财政总收入合计</t>
  </si>
  <si>
    <t>附表二</t>
  </si>
  <si>
    <t>2020年滨江区一般公共预算支出调整预算表</t>
  </si>
  <si>
    <t>单位:万元</t>
  </si>
  <si>
    <t>项      目</t>
  </si>
  <si>
    <t>2020年</t>
  </si>
  <si>
    <t>2019年
实际数</t>
  </si>
  <si>
    <t>年初预算数</t>
  </si>
  <si>
    <t>增减额</t>
  </si>
  <si>
    <t>调整预算数</t>
  </si>
  <si>
    <t>1、一般公共服务支出</t>
  </si>
  <si>
    <t>2、国防支出</t>
  </si>
  <si>
    <t>2、公共安全支出</t>
  </si>
  <si>
    <t>3、教育支出</t>
  </si>
  <si>
    <t>4、科学技术支出</t>
  </si>
  <si>
    <t>5、文化旅游体育与传媒支出</t>
  </si>
  <si>
    <t>6、社会保障和就业支出</t>
  </si>
  <si>
    <t>7、卫生健康支出</t>
  </si>
  <si>
    <t>8、节能环保支出</t>
  </si>
  <si>
    <t>9、城乡社区支出</t>
  </si>
  <si>
    <t>10、农林水支出</t>
  </si>
  <si>
    <t>11、资源勘探信息等支出</t>
  </si>
  <si>
    <t>12、商业服务业等支出</t>
  </si>
  <si>
    <t>13、援助其他地区支出</t>
  </si>
  <si>
    <t>14、自然资源海洋气象等支出</t>
  </si>
  <si>
    <t>15、住房保障支出</t>
  </si>
  <si>
    <t>16、灾害防治及应急管理支出</t>
  </si>
  <si>
    <t>17、预备费</t>
  </si>
  <si>
    <t>18、其他支出</t>
  </si>
  <si>
    <t>19、债务付息支出</t>
  </si>
  <si>
    <t>20、债务发行费用支出</t>
  </si>
  <si>
    <t>21、债务还本支出</t>
  </si>
  <si>
    <t>区级支出小计</t>
  </si>
  <si>
    <t>22、政府债券安排的城乡社区支出</t>
  </si>
  <si>
    <t>省市转移支付支出</t>
  </si>
  <si>
    <t>合 计</t>
  </si>
  <si>
    <t>附表三</t>
  </si>
  <si>
    <t>2020年滨江区一般公共预算调整预期（预算）收支平衡表</t>
  </si>
  <si>
    <t>项   目</t>
  </si>
  <si>
    <t>2020年预期金额</t>
  </si>
  <si>
    <t>2020年调整预期金额</t>
  </si>
  <si>
    <t>2020年预算金额</t>
  </si>
  <si>
    <t>2020年调整预算金额</t>
  </si>
  <si>
    <t>收    入</t>
  </si>
  <si>
    <t>支    出</t>
  </si>
  <si>
    <t>其中：一般公共预算收入</t>
  </si>
  <si>
    <t>其中：一般公共预算支出（本级）</t>
  </si>
  <si>
    <t xml:space="preserve">      税收返还</t>
  </si>
  <si>
    <t xml:space="preserve">      省市补助（转移支付）支出</t>
  </si>
  <si>
    <t xml:space="preserve">      省市补助（转移支付）</t>
  </si>
  <si>
    <t xml:space="preserve">      上解省市</t>
  </si>
  <si>
    <t>上年结转</t>
  </si>
  <si>
    <t>本年结转</t>
  </si>
  <si>
    <t>其中：专项结转</t>
  </si>
  <si>
    <t xml:space="preserve">      预算稳定调节基金</t>
  </si>
  <si>
    <t xml:space="preserve">      预算周转金</t>
  </si>
  <si>
    <t>合  计</t>
  </si>
  <si>
    <t>附表四</t>
  </si>
  <si>
    <t>2020年滨江区政府性基金收支预期（预算）调整表</t>
  </si>
  <si>
    <t>2020年预期（预算）数</t>
  </si>
  <si>
    <t>2020年调整预期（预算）数</t>
  </si>
  <si>
    <t>一、政府性基金收入</t>
  </si>
  <si>
    <t>1、区级政府性基金收入</t>
  </si>
  <si>
    <t>其中：国有土地使用权出让收入</t>
  </si>
  <si>
    <t xml:space="preserve">      城市基础设施配套费收入</t>
  </si>
  <si>
    <t xml:space="preserve">      彩票公益金收入</t>
  </si>
  <si>
    <t xml:space="preserve">      污水处理费收入</t>
  </si>
  <si>
    <t xml:space="preserve">      其他政府性基金收入</t>
  </si>
  <si>
    <t>2、省市基金专款补助收入</t>
  </si>
  <si>
    <t>3、政府专项债券收入</t>
  </si>
  <si>
    <t>4、抗疫特别国债收入</t>
  </si>
  <si>
    <t>二、转移性收入</t>
  </si>
  <si>
    <t>1、调入资金</t>
  </si>
  <si>
    <t xml:space="preserve">     调入政府性基金预算资金</t>
  </si>
  <si>
    <t>三、政府性基金支出</t>
  </si>
  <si>
    <t>1、区级政府性基金支出</t>
  </si>
  <si>
    <t>其中：国有土地使用权出让收入安排的支出</t>
  </si>
  <si>
    <t xml:space="preserve">      城市基础设施配套费安排的支出</t>
  </si>
  <si>
    <t xml:space="preserve">      彩票公益金安排的支出</t>
  </si>
  <si>
    <t xml:space="preserve">      污水处理费安排的支出</t>
  </si>
  <si>
    <t xml:space="preserve">      其他政府性基金支出</t>
  </si>
  <si>
    <t>2、政府专项债券收入安排的支出</t>
  </si>
  <si>
    <t>3、省市基金专款补助支出</t>
  </si>
  <si>
    <t>4、抗疫特别国债收入安排的支出</t>
  </si>
  <si>
    <t>备注：1、其他政府性基金收入主要包括保育费、诉讼费、房产登记费、白蚁防治费等。</t>
  </si>
  <si>
    <t>附表五</t>
  </si>
  <si>
    <t>2020年政府性基金支出明细表</t>
  </si>
  <si>
    <t>科目名称</t>
  </si>
  <si>
    <t>2020年预算
支出数</t>
  </si>
  <si>
    <t>其中：调整省市专款支出数</t>
  </si>
  <si>
    <t>城乡社区支出</t>
  </si>
  <si>
    <t xml:space="preserve">    国有土地使用权出让收入安排的支出</t>
  </si>
  <si>
    <t xml:space="preserve">        土地开发支出</t>
  </si>
  <si>
    <t xml:space="preserve">        城市建设支出</t>
  </si>
  <si>
    <t xml:space="preserve">        其他国有土地使用权出让收入安排的支出</t>
  </si>
  <si>
    <t xml:space="preserve">    城市基础设施配套费安排的支出</t>
  </si>
  <si>
    <t xml:space="preserve">        其他城市基础设施配套费安排的支出</t>
  </si>
  <si>
    <t xml:space="preserve">    污水处理费安排的支出</t>
  </si>
  <si>
    <t xml:space="preserve">        污水处理设施建设和运营</t>
  </si>
  <si>
    <t xml:space="preserve">    棚户区改造专项债券收入安排的支出</t>
  </si>
  <si>
    <t xml:space="preserve">        其他棚户区改造专项债券收入安排的支出</t>
  </si>
  <si>
    <t>其他支出</t>
  </si>
  <si>
    <t xml:space="preserve">    其他政府性基金及对应专项债务收入安排的支出</t>
  </si>
  <si>
    <t xml:space="preserve">        其他政府性基金安排的支出</t>
  </si>
  <si>
    <t xml:space="preserve">    彩票公益金安排的支出</t>
  </si>
  <si>
    <t xml:space="preserve">        用于社会福利的彩票公益金支出</t>
  </si>
  <si>
    <t xml:space="preserve">        用于体育事业的彩票公益金支出</t>
  </si>
  <si>
    <t xml:space="preserve">        用于残疾人事业的彩票公益金支出</t>
  </si>
  <si>
    <t>债务付息支出</t>
  </si>
  <si>
    <t xml:space="preserve">    地方政府专项债务付息支出</t>
  </si>
  <si>
    <t xml:space="preserve">        国有土地使用权出让金债务付息支出</t>
  </si>
  <si>
    <t xml:space="preserve">        棚户区改造专项债券付息支出</t>
  </si>
  <si>
    <t>债务发行费支出</t>
  </si>
  <si>
    <t xml:space="preserve">    地方政府专项债务发行费用支出</t>
  </si>
  <si>
    <t xml:space="preserve">        棚户区改造专项债券发行费用支出</t>
  </si>
  <si>
    <t>抗疫特别国债安排的支出</t>
  </si>
  <si>
    <t xml:space="preserve">    基础设施建设</t>
  </si>
  <si>
    <t xml:space="preserve">        其他支出</t>
  </si>
  <si>
    <t xml:space="preserve">    抗疫相关支出</t>
  </si>
  <si>
    <t>合计</t>
  </si>
  <si>
    <t>附表六</t>
  </si>
  <si>
    <t>2020年滨江区政府性基金调整预期（预算）收支平衡表</t>
  </si>
  <si>
    <t>2020年调整预期
金额</t>
  </si>
  <si>
    <t>2020年调整预算
金额</t>
  </si>
  <si>
    <t>其中：政府性基金收入</t>
  </si>
  <si>
    <t>其中：政府性基金支出</t>
  </si>
  <si>
    <t xml:space="preserve">     省市补助（转移支付）</t>
  </si>
  <si>
    <t xml:space="preserve">     政府专项债券收入</t>
  </si>
  <si>
    <t xml:space="preserve">      政府债券收入安排的支出</t>
  </si>
  <si>
    <t xml:space="preserve">     抗疫特别国债收入</t>
  </si>
  <si>
    <t xml:space="preserve">      抗疫特别国债支出</t>
  </si>
  <si>
    <t>调入资金</t>
  </si>
  <si>
    <t xml:space="preserve">      净结余</t>
  </si>
  <si>
    <t>附表七</t>
  </si>
  <si>
    <t>2020年滨江区国有资本经营收支预期（预算）调整表</t>
  </si>
  <si>
    <t xml:space="preserve"> 单位：万元</t>
  </si>
  <si>
    <t>项        目</t>
  </si>
  <si>
    <r>
      <rPr>
        <sz val="12"/>
        <rFont val="宋体"/>
        <charset val="134"/>
      </rPr>
      <t>2020</t>
    </r>
    <r>
      <rPr>
        <sz val="12"/>
        <color rgb="FF000000"/>
        <rFont val="宋体"/>
        <charset val="134"/>
      </rPr>
      <t>年预期（预算）数</t>
    </r>
  </si>
  <si>
    <r>
      <rPr>
        <sz val="12"/>
        <rFont val="宋体"/>
        <charset val="134"/>
      </rPr>
      <t>2019</t>
    </r>
    <r>
      <rPr>
        <sz val="12"/>
        <color rgb="FF000000"/>
        <rFont val="宋体"/>
        <charset val="134"/>
      </rPr>
      <t>年实绩数</t>
    </r>
  </si>
  <si>
    <t>一、国有资本经营预算收入</t>
  </si>
  <si>
    <t>1、利润收入</t>
  </si>
  <si>
    <t xml:space="preserve">     其他国有资本经营预算企业利润收入</t>
  </si>
  <si>
    <t>2、股利、股息收入</t>
  </si>
  <si>
    <t>3、产权转让收入</t>
  </si>
  <si>
    <t>4、清算收入</t>
  </si>
  <si>
    <t>5、其他国有资本经营收入</t>
  </si>
  <si>
    <t>二、国有资本经营预算支出</t>
  </si>
  <si>
    <t>1、公益性设施投资支出</t>
  </si>
  <si>
    <t xml:space="preserve">    国有企业政策性补贴</t>
  </si>
  <si>
    <t xml:space="preserve">      国有企业政策性补贴</t>
  </si>
  <si>
    <t>三、转移性支出</t>
  </si>
  <si>
    <t>1、调出资金</t>
  </si>
  <si>
    <t xml:space="preserve">     国有资本经营预算调出资金</t>
  </si>
  <si>
    <t>备注：根据市财政对国有资本经营预算收入的30%上缴补充社保风险准备金的要求以及当年上缴当年部分的新要求，国有资本经营预算调出资金486万元。</t>
  </si>
  <si>
    <t>附表八</t>
  </si>
  <si>
    <t>2020年机关事业单位基本养老保险基金预算调整表</t>
  </si>
  <si>
    <t>项         目</t>
  </si>
  <si>
    <t>2020年调整预期数</t>
  </si>
  <si>
    <t>项       目</t>
  </si>
  <si>
    <t>2020年预算数</t>
  </si>
  <si>
    <t>2020年调整预算数</t>
  </si>
  <si>
    <t>一、基本养老保险费收入</t>
  </si>
  <si>
    <t>一、基本养老金支出</t>
  </si>
  <si>
    <t>二、利息收入</t>
  </si>
  <si>
    <t>二、其他支出</t>
  </si>
  <si>
    <t>三、财政补贴收入</t>
  </si>
  <si>
    <t>三、转移支出</t>
  </si>
  <si>
    <t xml:space="preserve">    其中：本级财政补助</t>
  </si>
  <si>
    <t>四、本年支出小计</t>
  </si>
  <si>
    <t>四、委托投资收益</t>
  </si>
  <si>
    <t>五、补助下级支出</t>
  </si>
  <si>
    <t>五、其他收入</t>
  </si>
  <si>
    <t>六、上解上级支出</t>
  </si>
  <si>
    <t>六、转移收入</t>
  </si>
  <si>
    <t>七、本年支出合计</t>
  </si>
  <si>
    <t>七、本年收入小计</t>
  </si>
  <si>
    <t>八、本年收支结余</t>
  </si>
  <si>
    <t>八、上级补助收入</t>
  </si>
  <si>
    <t>九、年末滚存结余</t>
  </si>
  <si>
    <t>九、下级上解收入</t>
  </si>
  <si>
    <t>十、本年收入合计</t>
  </si>
  <si>
    <t>十一、上年结余</t>
  </si>
  <si>
    <t>总        计</t>
  </si>
  <si>
    <t>2020年调整预算支出数</t>
    <phoneticPr fontId="15" type="noConversion"/>
  </si>
  <si>
    <t>其中：省市专款支出数</t>
    <phoneticPr fontId="15" type="noConversion"/>
  </si>
  <si>
    <t xml:space="preserve">      2、政府投资项目支出58.01亿元，主要资金来源包括土地出让金21.87亿元、彩票公益金400万元、城市基础设施配套费1亿元、其他政府性基金8519万元、水务公司股权收购款7.44亿元、政府债券20亿元、抗疫特别国债1.87亿元、调入资金7.94亿元。</t>
    <phoneticPr fontId="15" type="noConversion"/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</si>
</sst>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_ "/>
    <numFmt numFmtId="178" formatCode="0.00_);[Red]\(0.00\)"/>
    <numFmt numFmtId="179" formatCode="0.0_ "/>
    <numFmt numFmtId="180" formatCode="#,##0_ "/>
    <numFmt numFmtId="181" formatCode="0.00_ "/>
  </numFmts>
  <fonts count="16">
    <font>
      <sz val="11"/>
      <color theme="1"/>
      <name val="Tahoma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2"/>
      <name val="宋体"/>
      <charset val="134"/>
    </font>
    <font>
      <sz val="12"/>
      <color indexed="8"/>
      <name val="Tahoma"/>
      <family val="2"/>
    </font>
    <font>
      <sz val="1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12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left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177" fontId="4" fillId="0" borderId="4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/>
    </xf>
    <xf numFmtId="177" fontId="4" fillId="0" borderId="6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178" fontId="4" fillId="0" borderId="4" xfId="2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177" fontId="4" fillId="0" borderId="4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77" fontId="0" fillId="0" borderId="4" xfId="0" applyNumberFormat="1" applyBorder="1" applyAlignment="1">
      <alignment vertical="center"/>
    </xf>
    <xf numFmtId="177" fontId="4" fillId="2" borderId="4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80" fontId="4" fillId="0" borderId="0" xfId="0" applyNumberFormat="1" applyFont="1" applyAlignment="1">
      <alignment horizontal="right" vertical="center"/>
    </xf>
    <xf numFmtId="0" fontId="4" fillId="0" borderId="0" xfId="0" applyFont="1" applyAlignment="1"/>
    <xf numFmtId="0" fontId="2" fillId="0" borderId="0" xfId="0" applyFont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178" fontId="9" fillId="0" borderId="4" xfId="2" applyNumberFormat="1" applyFont="1" applyBorder="1" applyAlignment="1" applyProtection="1">
      <alignment horizontal="center" vertical="center" wrapText="1"/>
      <protection locked="0"/>
    </xf>
    <xf numFmtId="178" fontId="9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8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0" fillId="0" borderId="0" xfId="0" applyFont="1" applyFill="1" applyBorder="1" applyAlignment="1"/>
    <xf numFmtId="0" fontId="2" fillId="0" borderId="0" xfId="0" applyFo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4" fillId="0" borderId="4" xfId="2" applyFont="1" applyBorder="1" applyAlignment="1" applyProtection="1">
      <alignment horizontal="center" vertical="center" wrapText="1"/>
      <protection locked="0"/>
    </xf>
    <xf numFmtId="181" fontId="4" fillId="0" borderId="4" xfId="2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177" fontId="7" fillId="0" borderId="4" xfId="0" applyNumberFormat="1" applyFont="1" applyBorder="1">
      <alignment vertical="center"/>
    </xf>
    <xf numFmtId="177" fontId="11" fillId="0" borderId="4" xfId="0" applyNumberFormat="1" applyFont="1" applyBorder="1" applyAlignment="1">
      <alignment vertical="center"/>
    </xf>
    <xf numFmtId="176" fontId="12" fillId="0" borderId="4" xfId="0" applyNumberFormat="1" applyFont="1" applyFill="1" applyBorder="1" applyAlignment="1" applyProtection="1">
      <alignment vertical="center"/>
      <protection locked="0"/>
    </xf>
    <xf numFmtId="179" fontId="2" fillId="0" borderId="4" xfId="0" applyNumberFormat="1" applyFont="1" applyBorder="1" applyAlignment="1">
      <alignment vertical="center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176" fontId="4" fillId="0" borderId="4" xfId="0" applyNumberFormat="1" applyFont="1" applyFill="1" applyBorder="1" applyAlignment="1">
      <alignment horizontal="right" vertical="center"/>
    </xf>
    <xf numFmtId="176" fontId="12" fillId="2" borderId="4" xfId="0" applyNumberFormat="1" applyFont="1" applyFill="1" applyBorder="1" applyAlignment="1">
      <alignment vertical="center"/>
    </xf>
    <xf numFmtId="177" fontId="7" fillId="0" borderId="10" xfId="0" applyNumberFormat="1" applyFont="1" applyBorder="1">
      <alignment vertical="center"/>
    </xf>
    <xf numFmtId="0" fontId="4" fillId="0" borderId="4" xfId="2" applyFont="1" applyBorder="1" applyAlignment="1" applyProtection="1">
      <alignment horizontal="left" vertical="center" wrapText="1"/>
      <protection locked="0"/>
    </xf>
    <xf numFmtId="177" fontId="11" fillId="0" borderId="10" xfId="0" applyNumberFormat="1" applyFont="1" applyBorder="1" applyAlignment="1">
      <alignment horizontal="right" vertical="center"/>
    </xf>
    <xf numFmtId="0" fontId="4" fillId="0" borderId="4" xfId="2" applyFont="1" applyFill="1" applyBorder="1" applyAlignment="1" applyProtection="1">
      <alignment horizontal="left" vertical="center" wrapText="1"/>
      <protection locked="0"/>
    </xf>
    <xf numFmtId="176" fontId="4" fillId="0" borderId="10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76" fontId="4" fillId="0" borderId="4" xfId="0" applyNumberFormat="1" applyFont="1" applyFill="1" applyBorder="1" applyAlignment="1" applyProtection="1">
      <alignment horizontal="right" vertical="center"/>
      <protection locked="0"/>
    </xf>
    <xf numFmtId="177" fontId="11" fillId="0" borderId="4" xfId="0" applyNumberFormat="1" applyFont="1" applyBorder="1" applyAlignment="1" applyProtection="1">
      <alignment horizontal="right" vertical="center"/>
      <protection locked="0"/>
    </xf>
    <xf numFmtId="177" fontId="7" fillId="0" borderId="4" xfId="0" applyNumberFormat="1" applyFont="1" applyFill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180" fontId="13" fillId="0" borderId="0" xfId="0" applyNumberFormat="1" applyFont="1" applyFill="1" applyAlignment="1" applyProtection="1">
      <alignment vertical="center"/>
      <protection locked="0"/>
    </xf>
    <xf numFmtId="179" fontId="13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78" fontId="4" fillId="0" borderId="8" xfId="2" applyNumberFormat="1" applyFont="1" applyBorder="1" applyAlignment="1" applyProtection="1">
      <alignment horizontal="center" vertical="center" wrapText="1"/>
      <protection locked="0"/>
    </xf>
    <xf numFmtId="178" fontId="4" fillId="0" borderId="8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4" xfId="0" applyNumberFormat="1" applyFont="1" applyFill="1" applyBorder="1" applyAlignment="1" applyProtection="1">
      <alignment horizontal="right" vertical="center"/>
    </xf>
    <xf numFmtId="179" fontId="4" fillId="0" borderId="4" xfId="0" applyNumberFormat="1" applyFont="1" applyFill="1" applyBorder="1" applyAlignment="1" applyProtection="1">
      <alignment vertical="center"/>
      <protection locked="0"/>
    </xf>
    <xf numFmtId="177" fontId="4" fillId="0" borderId="4" xfId="0" applyNumberFormat="1" applyFont="1" applyFill="1" applyBorder="1" applyAlignment="1" applyProtection="1">
      <alignment horizontal="right" vertical="center"/>
      <protection locked="0"/>
    </xf>
    <xf numFmtId="177" fontId="1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80" fontId="4" fillId="0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18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4" xfId="2" applyFont="1" applyBorder="1" applyAlignment="1" applyProtection="1">
      <alignment horizontal="center" vertical="center"/>
      <protection locked="0"/>
    </xf>
    <xf numFmtId="0" fontId="4" fillId="0" borderId="4" xfId="2" applyFont="1" applyBorder="1" applyAlignment="1" applyProtection="1">
      <alignment horizontal="center" vertical="center" wrapText="1"/>
      <protection locked="0"/>
    </xf>
    <xf numFmtId="176" fontId="4" fillId="0" borderId="8" xfId="2" applyNumberFormat="1" applyFont="1" applyBorder="1" applyAlignment="1" applyProtection="1">
      <alignment horizontal="center" vertical="center" wrapText="1"/>
      <protection locked="0"/>
    </xf>
    <xf numFmtId="176" fontId="4" fillId="0" borderId="9" xfId="2" applyNumberFormat="1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 wrapText="1"/>
      <protection locked="0"/>
    </xf>
    <xf numFmtId="0" fontId="4" fillId="0" borderId="9" xfId="2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3">
    <cellStyle name="常规" xfId="0" builtinId="0"/>
    <cellStyle name="常规 3" xfId="1"/>
    <cellStyle name="常规_Sheet1" xfId="2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Cache/ys/ys/&#39044;&#31639;&#31185;/ys/2020/&#25968;&#25454;/&#24180;&#21021;&#39044;&#31639;/&#20154;&#20195;&#20250;/&#22235;&#26412;&#39044;&#31639;/2019-2020&#25910;&#25903;&#25253;&#34920;&#65288;&#19968;&#33324;&#20844;&#20849;&#39044;&#31639;&#65289;&#23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2019年一般公共预算收入执行情况表"/>
      <sheetName val="2019年一般公共预算支出执行情况表"/>
      <sheetName val="2019年滨江区一般公共预算支出明细表"/>
      <sheetName val="2019年一般公共预算基本支出明细表"/>
      <sheetName val="2019年一般公共预算收支平衡表"/>
      <sheetName val="2020年一般公共预算收入预期表"/>
      <sheetName val="2020年一般公共预算支出预算表"/>
      <sheetName val="2020年滨江区一般公共预算支出明细表"/>
      <sheetName val="2020年一般公共预算基本支出明细表"/>
      <sheetName val="2020年一般公共预算收支平衡表"/>
    </sheetNames>
    <sheetDataSet>
      <sheetData sheetId="0"/>
      <sheetData sheetId="1"/>
      <sheetData sheetId="2"/>
      <sheetData sheetId="3"/>
      <sheetData sheetId="4"/>
      <sheetData sheetId="5">
        <row r="12">
          <cell r="D12">
            <v>23893</v>
          </cell>
        </row>
        <row r="13">
          <cell r="D13">
            <v>32823.79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H8" sqref="H8"/>
    </sheetView>
  </sheetViews>
  <sheetFormatPr defaultColWidth="9" defaultRowHeight="14.25"/>
  <cols>
    <col min="1" max="1" width="33.375" style="92" customWidth="1"/>
    <col min="2" max="3" width="13.25" style="92" customWidth="1"/>
    <col min="4" max="4" width="13.25" style="93" customWidth="1"/>
    <col min="5" max="5" width="13.25" style="94" customWidth="1"/>
    <col min="6" max="16384" width="9" style="95"/>
  </cols>
  <sheetData>
    <row r="1" spans="1:5" ht="25.15" customHeight="1">
      <c r="A1" s="33" t="s">
        <v>0</v>
      </c>
    </row>
    <row r="2" spans="1:5" ht="20.100000000000001" customHeight="1">
      <c r="A2" s="107" t="s">
        <v>1</v>
      </c>
      <c r="B2" s="107"/>
      <c r="C2" s="107"/>
      <c r="D2" s="107"/>
      <c r="E2" s="107"/>
    </row>
    <row r="3" spans="1:5" ht="15" customHeight="1">
      <c r="A3" s="107"/>
      <c r="B3" s="107"/>
      <c r="C3" s="107"/>
      <c r="D3" s="107"/>
      <c r="E3" s="107"/>
    </row>
    <row r="4" spans="1:5" ht="20.100000000000001" customHeight="1">
      <c r="A4" s="96"/>
      <c r="B4" s="96"/>
      <c r="C4" s="96"/>
      <c r="D4" s="106" t="s">
        <v>2</v>
      </c>
      <c r="E4" s="106"/>
    </row>
    <row r="5" spans="1:5" s="91" customFormat="1" ht="39" customHeight="1">
      <c r="A5" s="97" t="s">
        <v>3</v>
      </c>
      <c r="B5" s="26" t="s">
        <v>4</v>
      </c>
      <c r="C5" s="98" t="s">
        <v>5</v>
      </c>
      <c r="D5" s="99" t="s">
        <v>6</v>
      </c>
      <c r="E5" s="100" t="s">
        <v>7</v>
      </c>
    </row>
    <row r="6" spans="1:5" ht="36" customHeight="1">
      <c r="A6" s="86" t="s">
        <v>8</v>
      </c>
      <c r="B6" s="101">
        <f>B7+B13</f>
        <v>1896000</v>
      </c>
      <c r="C6" s="101">
        <f>C7+C13</f>
        <v>1822586</v>
      </c>
      <c r="D6" s="101">
        <f>D7+D13</f>
        <v>1755863</v>
      </c>
      <c r="E6" s="102">
        <f>SUM(C6/D6-1)*100</f>
        <v>3.8000117321226101</v>
      </c>
    </row>
    <row r="7" spans="1:5" ht="36" customHeight="1">
      <c r="A7" s="72" t="s">
        <v>9</v>
      </c>
      <c r="B7" s="101">
        <f>SUM(B8:B12)</f>
        <v>1792700</v>
      </c>
      <c r="C7" s="101">
        <f>SUM(C8:C12)</f>
        <v>1721096</v>
      </c>
      <c r="D7" s="101">
        <f>SUM(D8:D12)</f>
        <v>1662371</v>
      </c>
      <c r="E7" s="102">
        <f t="shared" ref="E7:E18" si="0">SUM(C7/D7-1)*100</f>
        <v>3.5326049359619498</v>
      </c>
    </row>
    <row r="8" spans="1:5" ht="36" customHeight="1">
      <c r="A8" s="72" t="s">
        <v>10</v>
      </c>
      <c r="B8" s="87">
        <v>760000</v>
      </c>
      <c r="C8" s="87">
        <v>644081</v>
      </c>
      <c r="D8" s="87">
        <v>697954</v>
      </c>
      <c r="E8" s="102">
        <f t="shared" si="0"/>
        <v>-7.7187035248741402</v>
      </c>
    </row>
    <row r="9" spans="1:5" ht="36" customHeight="1">
      <c r="A9" s="72" t="s">
        <v>11</v>
      </c>
      <c r="B9" s="101">
        <v>357000</v>
      </c>
      <c r="C9" s="101">
        <v>418743</v>
      </c>
      <c r="D9" s="101">
        <v>353110</v>
      </c>
      <c r="E9" s="102">
        <f t="shared" si="0"/>
        <v>18.5871258248138</v>
      </c>
    </row>
    <row r="10" spans="1:5" ht="36" customHeight="1">
      <c r="A10" s="72" t="s">
        <v>12</v>
      </c>
      <c r="B10" s="101">
        <v>334000</v>
      </c>
      <c r="C10" s="101">
        <v>316904</v>
      </c>
      <c r="D10" s="101">
        <v>289913</v>
      </c>
      <c r="E10" s="102">
        <f t="shared" si="0"/>
        <v>9.31003438962723</v>
      </c>
    </row>
    <row r="11" spans="1:5" ht="36" customHeight="1">
      <c r="A11" s="72" t="s">
        <v>13</v>
      </c>
      <c r="B11" s="101">
        <v>135700</v>
      </c>
      <c r="C11" s="101">
        <v>132568</v>
      </c>
      <c r="D11" s="101">
        <v>116586</v>
      </c>
      <c r="E11" s="102">
        <f t="shared" si="0"/>
        <v>13.708335477673099</v>
      </c>
    </row>
    <row r="12" spans="1:5" ht="36" customHeight="1">
      <c r="A12" s="72" t="s">
        <v>14</v>
      </c>
      <c r="B12" s="101">
        <v>206000</v>
      </c>
      <c r="C12" s="101">
        <v>208800</v>
      </c>
      <c r="D12" s="101">
        <v>204808</v>
      </c>
      <c r="E12" s="102">
        <f t="shared" si="0"/>
        <v>1.9491426116167401</v>
      </c>
    </row>
    <row r="13" spans="1:5" ht="36" customHeight="1">
      <c r="A13" s="72" t="s">
        <v>15</v>
      </c>
      <c r="B13" s="101">
        <f>SUM(B14:B16)</f>
        <v>103300</v>
      </c>
      <c r="C13" s="101">
        <f>SUM(C14:C16)</f>
        <v>101490</v>
      </c>
      <c r="D13" s="101">
        <f>SUM(D14:D16)</f>
        <v>93492</v>
      </c>
      <c r="E13" s="102">
        <f t="shared" si="0"/>
        <v>8.5547426517776906</v>
      </c>
    </row>
    <row r="14" spans="1:5" ht="36" customHeight="1">
      <c r="A14" s="72" t="s">
        <v>16</v>
      </c>
      <c r="B14" s="101">
        <v>100000</v>
      </c>
      <c r="C14" s="101">
        <v>96310</v>
      </c>
      <c r="D14" s="101">
        <v>90686</v>
      </c>
      <c r="E14" s="102">
        <f t="shared" si="0"/>
        <v>6.2016187724676302</v>
      </c>
    </row>
    <row r="15" spans="1:5" ht="36" customHeight="1">
      <c r="A15" s="72" t="s">
        <v>17</v>
      </c>
      <c r="B15" s="103">
        <v>2500</v>
      </c>
      <c r="C15" s="103">
        <v>4700</v>
      </c>
      <c r="D15" s="103">
        <v>2127</v>
      </c>
      <c r="E15" s="102">
        <f t="shared" si="0"/>
        <v>120.96850023507299</v>
      </c>
    </row>
    <row r="16" spans="1:5" ht="36" customHeight="1">
      <c r="A16" s="72" t="s">
        <v>18</v>
      </c>
      <c r="B16" s="103">
        <v>800</v>
      </c>
      <c r="C16" s="103">
        <v>480</v>
      </c>
      <c r="D16" s="103">
        <v>679</v>
      </c>
      <c r="E16" s="102">
        <f t="shared" si="0"/>
        <v>-29.3078055964654</v>
      </c>
    </row>
    <row r="17" spans="1:6" ht="36" customHeight="1">
      <c r="A17" s="86" t="s">
        <v>19</v>
      </c>
      <c r="B17" s="101">
        <v>1797500</v>
      </c>
      <c r="C17" s="101">
        <f>C8+C9/0.4*0.6+C10/0.4*0.6+856</f>
        <v>1748407.5</v>
      </c>
      <c r="D17" s="104">
        <v>1663575</v>
      </c>
      <c r="E17" s="102">
        <f t="shared" si="0"/>
        <v>5.0994094044452396</v>
      </c>
    </row>
    <row r="18" spans="1:6" ht="36" customHeight="1">
      <c r="A18" s="86" t="s">
        <v>20</v>
      </c>
      <c r="B18" s="87">
        <f>B17+B6</f>
        <v>3693500</v>
      </c>
      <c r="C18" s="87">
        <f>C17+C6</f>
        <v>3570993.5</v>
      </c>
      <c r="D18" s="87">
        <f>D17+D6</f>
        <v>3419438</v>
      </c>
      <c r="E18" s="102">
        <f t="shared" si="0"/>
        <v>4.4321756967080601</v>
      </c>
    </row>
    <row r="19" spans="1:6">
      <c r="B19" s="105"/>
      <c r="C19" s="105"/>
      <c r="D19" s="105"/>
      <c r="E19" s="105"/>
      <c r="F19" s="105"/>
    </row>
    <row r="20" spans="1:6">
      <c r="B20" s="105"/>
      <c r="C20" s="105"/>
      <c r="D20" s="105"/>
      <c r="E20" s="105"/>
      <c r="F20" s="105"/>
    </row>
  </sheetData>
  <mergeCells count="2">
    <mergeCell ref="D4:E4"/>
    <mergeCell ref="A2:E3"/>
  </mergeCells>
  <phoneticPr fontId="15" type="noConversion"/>
  <printOptions horizontalCentered="1"/>
  <pageMargins left="0.55118110236220474" right="0.55118110236220474" top="0.98425196850393704" bottom="0.98425196850393704" header="0.51181102362204722" footer="0.51181102362204722"/>
  <pageSetup paperSize="9" scale="95" firstPageNumber="7" orientation="portrait" useFirstPageNumber="1" r:id="rId1"/>
  <headerFooter alignWithMargins="0">
    <oddFooter>&amp;R-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31"/>
  <sheetViews>
    <sheetView topLeftCell="A4" workbookViewId="0">
      <selection activeCell="I12" sqref="I12"/>
    </sheetView>
  </sheetViews>
  <sheetFormatPr defaultColWidth="9" defaultRowHeight="14.25"/>
  <cols>
    <col min="1" max="1" width="31.25" customWidth="1"/>
    <col min="2" max="2" width="11.625" customWidth="1"/>
    <col min="3" max="3" width="9.5" style="64" customWidth="1"/>
    <col min="4" max="4" width="11.75" customWidth="1"/>
    <col min="5" max="5" width="11" style="65" customWidth="1"/>
    <col min="6" max="6" width="9.125" customWidth="1"/>
    <col min="210" max="16384" width="9" style="66"/>
  </cols>
  <sheetData>
    <row r="1" spans="1:6" ht="25.15" customHeight="1">
      <c r="A1" s="67" t="s">
        <v>21</v>
      </c>
    </row>
    <row r="2" spans="1:6" customFormat="1" ht="36" customHeight="1">
      <c r="A2" s="108" t="s">
        <v>22</v>
      </c>
      <c r="B2" s="108"/>
      <c r="C2" s="108"/>
      <c r="D2" s="108"/>
      <c r="E2" s="108"/>
      <c r="F2" s="108"/>
    </row>
    <row r="3" spans="1:6" customFormat="1" ht="19.5" customHeight="1">
      <c r="A3" s="68"/>
      <c r="B3" s="109"/>
      <c r="C3" s="109"/>
      <c r="D3" s="109"/>
      <c r="E3" s="109"/>
      <c r="F3" s="69" t="s">
        <v>23</v>
      </c>
    </row>
    <row r="4" spans="1:6" customFormat="1" ht="20.25" customHeight="1">
      <c r="A4" s="111" t="s">
        <v>24</v>
      </c>
      <c r="B4" s="110" t="s">
        <v>25</v>
      </c>
      <c r="C4" s="110"/>
      <c r="D4" s="110"/>
      <c r="E4" s="112" t="s">
        <v>26</v>
      </c>
      <c r="F4" s="114" t="s">
        <v>7</v>
      </c>
    </row>
    <row r="5" spans="1:6" customFormat="1" ht="20.25" customHeight="1">
      <c r="A5" s="111"/>
      <c r="B5" s="70" t="s">
        <v>27</v>
      </c>
      <c r="C5" s="71" t="s">
        <v>28</v>
      </c>
      <c r="D5" s="70" t="s">
        <v>29</v>
      </c>
      <c r="E5" s="113"/>
      <c r="F5" s="115"/>
    </row>
    <row r="6" spans="1:6" customFormat="1" ht="25.15" customHeight="1">
      <c r="A6" s="72" t="s">
        <v>30</v>
      </c>
      <c r="B6" s="60">
        <v>42263.37</v>
      </c>
      <c r="C6" s="73"/>
      <c r="D6" s="74">
        <f>B6+C6</f>
        <v>42263.37</v>
      </c>
      <c r="E6" s="75">
        <v>40695.24</v>
      </c>
      <c r="F6" s="76">
        <f>D6/E6*100-100</f>
        <v>3.8533499249543866</v>
      </c>
    </row>
    <row r="7" spans="1:6" customFormat="1" ht="25.15" customHeight="1">
      <c r="A7" s="72" t="s">
        <v>31</v>
      </c>
      <c r="B7" s="60"/>
      <c r="C7" s="73"/>
      <c r="D7" s="74"/>
      <c r="E7" s="75"/>
      <c r="F7" s="76"/>
    </row>
    <row r="8" spans="1:6" customFormat="1" ht="25.15" customHeight="1">
      <c r="A8" s="77" t="s">
        <v>32</v>
      </c>
      <c r="B8" s="60">
        <v>45811.23</v>
      </c>
      <c r="C8" s="73">
        <v>-1900</v>
      </c>
      <c r="D8" s="74">
        <f t="shared" ref="D8:D27" si="0">B8+C8</f>
        <v>43911.23</v>
      </c>
      <c r="E8" s="75">
        <v>43849.65</v>
      </c>
      <c r="F8" s="76">
        <f>D8/E8*100-100</f>
        <v>0.1404344162382074</v>
      </c>
    </row>
    <row r="9" spans="1:6" customFormat="1" ht="25.15" customHeight="1">
      <c r="A9" s="72" t="s">
        <v>33</v>
      </c>
      <c r="B9" s="78">
        <v>230822.98</v>
      </c>
      <c r="C9" s="73">
        <f>-14200</f>
        <v>-14200</v>
      </c>
      <c r="D9" s="74">
        <f t="shared" si="0"/>
        <v>216622.98</v>
      </c>
      <c r="E9" s="75">
        <v>216257.05</v>
      </c>
      <c r="F9" s="76">
        <f t="shared" ref="F9:F22" si="1">D9/E9*100-100</f>
        <v>0.16921066850770217</v>
      </c>
    </row>
    <row r="10" spans="1:6" customFormat="1" ht="25.15" customHeight="1">
      <c r="A10" s="72" t="s">
        <v>34</v>
      </c>
      <c r="B10" s="78">
        <v>231175.13</v>
      </c>
      <c r="C10" s="73">
        <v>19800</v>
      </c>
      <c r="D10" s="74">
        <f t="shared" si="0"/>
        <v>250975.13</v>
      </c>
      <c r="E10" s="75">
        <v>212912.49</v>
      </c>
      <c r="F10" s="76">
        <f t="shared" si="1"/>
        <v>17.877128767786246</v>
      </c>
    </row>
    <row r="11" spans="1:6" customFormat="1" ht="25.15" customHeight="1">
      <c r="A11" s="72" t="s">
        <v>35</v>
      </c>
      <c r="B11" s="78">
        <v>15714.8</v>
      </c>
      <c r="C11" s="73">
        <v>13600</v>
      </c>
      <c r="D11" s="74">
        <f t="shared" si="0"/>
        <v>29314.799999999999</v>
      </c>
      <c r="E11" s="75">
        <v>32247.22</v>
      </c>
      <c r="F11" s="76">
        <f t="shared" si="1"/>
        <v>-9.0935590726890609</v>
      </c>
    </row>
    <row r="12" spans="1:6" customFormat="1" ht="25.15" customHeight="1">
      <c r="A12" s="72" t="s">
        <v>36</v>
      </c>
      <c r="B12" s="78">
        <v>143601.74</v>
      </c>
      <c r="C12" s="73">
        <v>700</v>
      </c>
      <c r="D12" s="74">
        <f t="shared" si="0"/>
        <v>144301.74</v>
      </c>
      <c r="E12" s="75">
        <v>141106.17000000001</v>
      </c>
      <c r="F12" s="76">
        <f t="shared" si="1"/>
        <v>2.2646564639944273</v>
      </c>
    </row>
    <row r="13" spans="1:6" customFormat="1" ht="25.15" customHeight="1">
      <c r="A13" s="72" t="s">
        <v>37</v>
      </c>
      <c r="B13" s="78">
        <v>27939.65</v>
      </c>
      <c r="C13" s="73">
        <v>7500</v>
      </c>
      <c r="D13" s="74">
        <f t="shared" si="0"/>
        <v>35439.65</v>
      </c>
      <c r="E13" s="75">
        <v>34165</v>
      </c>
      <c r="F13" s="76">
        <f t="shared" si="1"/>
        <v>3.7308649202400233</v>
      </c>
    </row>
    <row r="14" spans="1:6" customFormat="1" ht="25.15" customHeight="1">
      <c r="A14" s="72" t="s">
        <v>38</v>
      </c>
      <c r="B14" s="78">
        <v>5966.25</v>
      </c>
      <c r="C14" s="73">
        <v>50</v>
      </c>
      <c r="D14" s="74">
        <f t="shared" si="0"/>
        <v>6016.25</v>
      </c>
      <c r="E14" s="75">
        <v>5926.54</v>
      </c>
      <c r="F14" s="76">
        <f t="shared" si="1"/>
        <v>1.5136993929004063</v>
      </c>
    </row>
    <row r="15" spans="1:6" customFormat="1" ht="25.15" customHeight="1">
      <c r="A15" s="72" t="s">
        <v>39</v>
      </c>
      <c r="B15" s="78">
        <v>311807.23</v>
      </c>
      <c r="C15" s="73">
        <f>-118550</f>
        <v>-118550</v>
      </c>
      <c r="D15" s="74">
        <f t="shared" si="0"/>
        <v>193257.22999999998</v>
      </c>
      <c r="E15" s="79">
        <f>284695.09-15000</f>
        <v>269695.09000000003</v>
      </c>
      <c r="F15" s="76">
        <f t="shared" si="1"/>
        <v>-28.342325401623015</v>
      </c>
    </row>
    <row r="16" spans="1:6" customFormat="1" ht="25.15" customHeight="1">
      <c r="A16" s="72" t="s">
        <v>40</v>
      </c>
      <c r="B16" s="78">
        <v>11308.06</v>
      </c>
      <c r="C16" s="73">
        <v>500</v>
      </c>
      <c r="D16" s="74">
        <f t="shared" si="0"/>
        <v>11808.06</v>
      </c>
      <c r="E16" s="75">
        <v>10480.43</v>
      </c>
      <c r="F16" s="76">
        <f t="shared" si="1"/>
        <v>12.667705428116975</v>
      </c>
    </row>
    <row r="17" spans="1:6" customFormat="1" ht="25.15" customHeight="1">
      <c r="A17" s="72" t="s">
        <v>41</v>
      </c>
      <c r="B17" s="78">
        <v>26035</v>
      </c>
      <c r="C17" s="73">
        <v>1500</v>
      </c>
      <c r="D17" s="74">
        <f t="shared" si="0"/>
        <v>27535</v>
      </c>
      <c r="E17" s="75">
        <v>38168.239999999998</v>
      </c>
      <c r="F17" s="76">
        <f t="shared" si="1"/>
        <v>-27.858869049240937</v>
      </c>
    </row>
    <row r="18" spans="1:6" customFormat="1" ht="25.15" customHeight="1">
      <c r="A18" s="72" t="s">
        <v>42</v>
      </c>
      <c r="B18" s="78">
        <v>4000</v>
      </c>
      <c r="C18" s="80">
        <v>31000</v>
      </c>
      <c r="D18" s="74">
        <f t="shared" si="0"/>
        <v>35000</v>
      </c>
      <c r="E18" s="75">
        <v>4000</v>
      </c>
      <c r="F18" s="76">
        <f t="shared" si="1"/>
        <v>775</v>
      </c>
    </row>
    <row r="19" spans="1:6" customFormat="1" ht="25.15" customHeight="1">
      <c r="A19" s="81" t="s">
        <v>43</v>
      </c>
      <c r="B19" s="78">
        <v>20100</v>
      </c>
      <c r="C19" s="82"/>
      <c r="D19" s="74">
        <f t="shared" si="0"/>
        <v>20100</v>
      </c>
      <c r="E19" s="75">
        <v>18160</v>
      </c>
      <c r="F19" s="76">
        <f t="shared" si="1"/>
        <v>10.682819383259925</v>
      </c>
    </row>
    <row r="20" spans="1:6" customFormat="1" ht="25.15" customHeight="1">
      <c r="A20" s="81" t="s">
        <v>44</v>
      </c>
      <c r="B20" s="78">
        <v>2663.13</v>
      </c>
      <c r="C20" s="73"/>
      <c r="D20" s="74">
        <f t="shared" si="0"/>
        <v>2663.13</v>
      </c>
      <c r="E20" s="75">
        <v>2313.02</v>
      </c>
      <c r="F20" s="76">
        <f t="shared" si="1"/>
        <v>15.136488227512075</v>
      </c>
    </row>
    <row r="21" spans="1:6" customFormat="1" ht="25.15" customHeight="1">
      <c r="A21" s="81" t="s">
        <v>45</v>
      </c>
      <c r="B21" s="78">
        <v>18938.18</v>
      </c>
      <c r="C21" s="73"/>
      <c r="D21" s="74">
        <f t="shared" si="0"/>
        <v>18938.18</v>
      </c>
      <c r="E21" s="75">
        <v>18807.150000000001</v>
      </c>
      <c r="F21" s="76">
        <f t="shared" si="1"/>
        <v>0.69670311557040066</v>
      </c>
    </row>
    <row r="22" spans="1:6" customFormat="1" ht="25.15" customHeight="1">
      <c r="A22" s="83" t="s">
        <v>46</v>
      </c>
      <c r="B22" s="78">
        <v>2675.56</v>
      </c>
      <c r="C22" s="73"/>
      <c r="D22" s="74">
        <f t="shared" si="0"/>
        <v>2675.56</v>
      </c>
      <c r="E22" s="75">
        <v>2651.28</v>
      </c>
      <c r="F22" s="76">
        <f t="shared" si="1"/>
        <v>0.91578407410759155</v>
      </c>
    </row>
    <row r="23" spans="1:6" customFormat="1" ht="25.15" customHeight="1">
      <c r="A23" s="81" t="s">
        <v>47</v>
      </c>
      <c r="B23" s="78">
        <v>15000</v>
      </c>
      <c r="C23" s="73"/>
      <c r="D23" s="74">
        <f t="shared" si="0"/>
        <v>15000</v>
      </c>
      <c r="E23" s="75"/>
      <c r="F23" s="76"/>
    </row>
    <row r="24" spans="1:6" customFormat="1" ht="25.15" customHeight="1">
      <c r="A24" s="72" t="s">
        <v>48</v>
      </c>
      <c r="B24" s="78">
        <v>4245.6899999999996</v>
      </c>
      <c r="C24" s="73">
        <f>-650</f>
        <v>-650</v>
      </c>
      <c r="D24" s="74">
        <f t="shared" si="0"/>
        <v>3595.6899999999996</v>
      </c>
      <c r="E24" s="75">
        <v>6724.1</v>
      </c>
      <c r="F24" s="76">
        <f>D24/E24*100-100</f>
        <v>-46.525334245475236</v>
      </c>
    </row>
    <row r="25" spans="1:6" customFormat="1" ht="25.15" customHeight="1">
      <c r="A25" s="72" t="s">
        <v>49</v>
      </c>
      <c r="B25" s="78">
        <v>19932</v>
      </c>
      <c r="C25" s="73"/>
      <c r="D25" s="74">
        <f t="shared" si="0"/>
        <v>19932</v>
      </c>
      <c r="E25" s="75">
        <v>20897.88</v>
      </c>
      <c r="F25" s="76">
        <f>D25/E25*100-100</f>
        <v>-4.6219042314340015</v>
      </c>
    </row>
    <row r="26" spans="1:6" customFormat="1" ht="25.15" customHeight="1">
      <c r="A26" s="72" t="s">
        <v>50</v>
      </c>
      <c r="B26" s="84"/>
      <c r="C26" s="80"/>
      <c r="D26" s="74"/>
      <c r="E26" s="75">
        <v>201.54</v>
      </c>
      <c r="F26" s="76"/>
    </row>
    <row r="27" spans="1:6" customFormat="1" ht="25.15" customHeight="1">
      <c r="A27" s="72" t="s">
        <v>51</v>
      </c>
      <c r="B27" s="84"/>
      <c r="C27" s="80">
        <v>650</v>
      </c>
      <c r="D27" s="74">
        <f t="shared" si="0"/>
        <v>650</v>
      </c>
      <c r="E27" s="85"/>
      <c r="F27" s="76"/>
    </row>
    <row r="28" spans="1:6" customFormat="1" ht="25.15" customHeight="1">
      <c r="A28" s="86" t="s">
        <v>52</v>
      </c>
      <c r="B28" s="82">
        <f>SUM(B6:B27)</f>
        <v>1179999.9999999998</v>
      </c>
      <c r="C28" s="82">
        <f t="shared" ref="C28:E28" si="2">SUM(C6:C27)</f>
        <v>-60000</v>
      </c>
      <c r="D28" s="82">
        <f t="shared" si="2"/>
        <v>1119999.9999999998</v>
      </c>
      <c r="E28" s="82">
        <f t="shared" si="2"/>
        <v>1119258.0900000001</v>
      </c>
      <c r="F28" s="76">
        <f>D28/E28*100-100</f>
        <v>6.6285873350253155E-2</v>
      </c>
    </row>
    <row r="29" spans="1:6" customFormat="1" ht="25.15" customHeight="1">
      <c r="A29" s="72" t="s">
        <v>53</v>
      </c>
      <c r="B29" s="87"/>
      <c r="C29" s="73"/>
      <c r="D29" s="88"/>
      <c r="E29" s="75">
        <v>15000</v>
      </c>
      <c r="F29" s="76"/>
    </row>
    <row r="30" spans="1:6" customFormat="1" ht="25.15" customHeight="1">
      <c r="A30" s="86" t="s">
        <v>54</v>
      </c>
      <c r="B30" s="78">
        <v>90000</v>
      </c>
      <c r="C30" s="89">
        <v>30000</v>
      </c>
      <c r="D30" s="88">
        <f>B30+C30</f>
        <v>120000</v>
      </c>
      <c r="E30" s="75">
        <f>16018.19+86642.93</f>
        <v>102661.12</v>
      </c>
      <c r="F30" s="76">
        <f>D30/E30*100-100</f>
        <v>16.889431948531254</v>
      </c>
    </row>
    <row r="31" spans="1:6" customFormat="1" ht="25.15" customHeight="1">
      <c r="A31" s="90" t="s">
        <v>55</v>
      </c>
      <c r="B31" s="74">
        <f>SUM(B28:B30)</f>
        <v>1269999.9999999998</v>
      </c>
      <c r="C31" s="74">
        <f>SUM(C28:C30)</f>
        <v>-30000</v>
      </c>
      <c r="D31" s="74">
        <f>SUM(D28:D30)</f>
        <v>1239999.9999999998</v>
      </c>
      <c r="E31" s="74">
        <f>SUM(E28:E30)</f>
        <v>1236919.21</v>
      </c>
      <c r="F31" s="76">
        <f>D31/E31*100-100</f>
        <v>0.24906962193591653</v>
      </c>
    </row>
  </sheetData>
  <mergeCells count="6">
    <mergeCell ref="A2:F2"/>
    <mergeCell ref="B3:E3"/>
    <mergeCell ref="B4:D4"/>
    <mergeCell ref="A4:A5"/>
    <mergeCell ref="E4:E5"/>
    <mergeCell ref="F4:F5"/>
  </mergeCells>
  <phoneticPr fontId="15" type="noConversion"/>
  <printOptions horizontalCentered="1"/>
  <pageMargins left="0.70866141732283472" right="0.70866141732283472" top="0.62992125984251968" bottom="0.6692913385826772" header="0.31496062992125984" footer="0.31496062992125984"/>
  <pageSetup paperSize="9" scale="95" firstPageNumber="8" orientation="portrait" useFirstPageNumber="1" r:id="rId1"/>
  <headerFooter>
    <oddFooter>&amp;L-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14"/>
  <sheetViews>
    <sheetView workbookViewId="0">
      <selection activeCell="F8" sqref="F8"/>
    </sheetView>
  </sheetViews>
  <sheetFormatPr defaultColWidth="9" defaultRowHeight="14.25"/>
  <cols>
    <col min="1" max="1" width="27.5" style="33" customWidth="1"/>
    <col min="2" max="2" width="15.875" style="33" customWidth="1"/>
    <col min="3" max="3" width="20.25" style="33" customWidth="1"/>
    <col min="4" max="4" width="31.875" style="33" customWidth="1"/>
    <col min="5" max="5" width="15.875" style="33" customWidth="1"/>
    <col min="6" max="6" width="20" style="33" customWidth="1"/>
    <col min="7" max="255" width="9" style="33"/>
  </cols>
  <sheetData>
    <row r="1" spans="1:6" s="37" customFormat="1" ht="25.15" customHeight="1">
      <c r="A1" s="33" t="s">
        <v>56</v>
      </c>
    </row>
    <row r="2" spans="1:6" ht="42" customHeight="1">
      <c r="A2" s="116" t="s">
        <v>57</v>
      </c>
      <c r="B2" s="116"/>
      <c r="C2" s="116"/>
      <c r="D2" s="116"/>
      <c r="E2" s="116"/>
      <c r="F2" s="116"/>
    </row>
    <row r="3" spans="1:6" ht="24" customHeight="1">
      <c r="E3" s="63"/>
      <c r="F3" s="63" t="s">
        <v>2</v>
      </c>
    </row>
    <row r="4" spans="1:6" ht="35.25" customHeight="1">
      <c r="A4" s="34" t="s">
        <v>58</v>
      </c>
      <c r="B4" s="34" t="s">
        <v>59</v>
      </c>
      <c r="C4" s="34" t="s">
        <v>60</v>
      </c>
      <c r="D4" s="34" t="s">
        <v>58</v>
      </c>
      <c r="E4" s="34" t="s">
        <v>61</v>
      </c>
      <c r="F4" s="34" t="s">
        <v>62</v>
      </c>
    </row>
    <row r="5" spans="1:6" ht="35.25" customHeight="1">
      <c r="A5" s="32" t="s">
        <v>63</v>
      </c>
      <c r="B5" s="36">
        <f>SUM(B6:B8)</f>
        <v>2032969.3</v>
      </c>
      <c r="C5" s="36">
        <f>SUM(C6:C8)</f>
        <v>2008861</v>
      </c>
      <c r="D5" s="32" t="s">
        <v>64</v>
      </c>
      <c r="E5" s="36">
        <f>SUM(E6:E8)</f>
        <v>2062879.9999999998</v>
      </c>
      <c r="F5" s="36">
        <f>SUM(F6:F8)</f>
        <v>2022394.9399999997</v>
      </c>
    </row>
    <row r="6" spans="1:6" ht="35.25" customHeight="1">
      <c r="A6" s="32" t="s">
        <v>65</v>
      </c>
      <c r="B6" s="36">
        <f>一般公共预算收入!B6</f>
        <v>1896000</v>
      </c>
      <c r="C6" s="36">
        <f>一般公共预算收入!C6</f>
        <v>1822586</v>
      </c>
      <c r="D6" s="32" t="s">
        <v>66</v>
      </c>
      <c r="E6" s="36">
        <f>一般公共预算支出!B28</f>
        <v>1179999.9999999998</v>
      </c>
      <c r="F6" s="36">
        <f>一般公共预算支出!D28</f>
        <v>1119999.9999999998</v>
      </c>
    </row>
    <row r="7" spans="1:6" ht="35.25" customHeight="1">
      <c r="A7" s="32" t="s">
        <v>67</v>
      </c>
      <c r="B7" s="36">
        <v>17322.3</v>
      </c>
      <c r="C7" s="36">
        <v>17322</v>
      </c>
      <c r="D7" s="32" t="s">
        <v>68</v>
      </c>
      <c r="E7" s="36">
        <f>一般公共预算支出!B30</f>
        <v>90000</v>
      </c>
      <c r="F7" s="36">
        <f>一般公共预算支出!D30</f>
        <v>120000</v>
      </c>
    </row>
    <row r="8" spans="1:6" ht="35.25" customHeight="1">
      <c r="A8" s="32" t="s">
        <v>69</v>
      </c>
      <c r="B8" s="36">
        <v>119647</v>
      </c>
      <c r="C8" s="36">
        <f>46275-17322+140000</f>
        <v>168953</v>
      </c>
      <c r="D8" s="32" t="s">
        <v>70</v>
      </c>
      <c r="E8" s="36">
        <v>792880</v>
      </c>
      <c r="F8" s="36">
        <v>782394.94</v>
      </c>
    </row>
    <row r="9" spans="1:6" ht="35.25" customHeight="1">
      <c r="A9" s="32"/>
      <c r="B9" s="36"/>
      <c r="C9" s="36"/>
      <c r="D9" s="32"/>
      <c r="E9" s="36"/>
      <c r="F9" s="36"/>
    </row>
    <row r="10" spans="1:6" ht="35.25" customHeight="1">
      <c r="A10" s="32" t="s">
        <v>71</v>
      </c>
      <c r="B10" s="36">
        <f>SUM(B11:B13)</f>
        <v>56716.79</v>
      </c>
      <c r="C10" s="36">
        <f>SUM(C11:C13)</f>
        <v>56717</v>
      </c>
      <c r="D10" s="32" t="s">
        <v>72</v>
      </c>
      <c r="E10" s="36">
        <f>SUM(E11:E13)</f>
        <v>26806.090000000317</v>
      </c>
      <c r="F10" s="36">
        <f>SUM(F11:F13)</f>
        <v>43183.060000000289</v>
      </c>
    </row>
    <row r="11" spans="1:6" ht="35.25" customHeight="1">
      <c r="A11" s="32" t="s">
        <v>73</v>
      </c>
      <c r="B11" s="36">
        <f>'[1]2019年一般公共预算收支平衡表'!D12</f>
        <v>23893</v>
      </c>
      <c r="C11" s="36">
        <v>23893</v>
      </c>
      <c r="D11" s="32" t="s">
        <v>73</v>
      </c>
      <c r="E11" s="36">
        <v>13906</v>
      </c>
      <c r="F11" s="36">
        <f>C14-F5-F12</f>
        <v>26094.53000000029</v>
      </c>
    </row>
    <row r="12" spans="1:6" ht="35.25" customHeight="1">
      <c r="A12" s="32" t="s">
        <v>74</v>
      </c>
      <c r="B12" s="36">
        <f>'[1]2019年一般公共预算收支平衡表'!D13</f>
        <v>32823.79</v>
      </c>
      <c r="C12" s="36">
        <v>32824</v>
      </c>
      <c r="D12" s="32" t="s">
        <v>74</v>
      </c>
      <c r="E12" s="36">
        <f>B5+B10-E5-E11</f>
        <v>12900.090000000317</v>
      </c>
      <c r="F12" s="36">
        <v>17088.53</v>
      </c>
    </row>
    <row r="13" spans="1:6" ht="35.25" customHeight="1">
      <c r="A13" s="32" t="s">
        <v>75</v>
      </c>
      <c r="B13" s="36"/>
      <c r="C13" s="36"/>
      <c r="D13" s="32" t="s">
        <v>75</v>
      </c>
      <c r="E13" s="36"/>
      <c r="F13" s="36"/>
    </row>
    <row r="14" spans="1:6" ht="35.25" customHeight="1">
      <c r="A14" s="34" t="s">
        <v>76</v>
      </c>
      <c r="B14" s="36">
        <f>SUM(B5,B10)</f>
        <v>2089686.09</v>
      </c>
      <c r="C14" s="36">
        <f>SUM(C5,C10)</f>
        <v>2065578</v>
      </c>
      <c r="D14" s="34" t="s">
        <v>76</v>
      </c>
      <c r="E14" s="36">
        <f>SUM(E5,E10)</f>
        <v>2089686.09</v>
      </c>
      <c r="F14" s="36">
        <f>SUM(F5,F10)</f>
        <v>2065578</v>
      </c>
    </row>
  </sheetData>
  <mergeCells count="1">
    <mergeCell ref="A2:F2"/>
  </mergeCells>
  <phoneticPr fontId="15" type="noConversion"/>
  <printOptions horizontalCentered="1"/>
  <pageMargins left="0.98425196850393704" right="0.70866141732283472" top="0.74803149606299213" bottom="0.74803149606299213" header="0.31496062992125984" footer="0.31496062992125984"/>
  <pageSetup paperSize="9" scale="90" firstPageNumber="9" orientation="landscape" useFirstPageNumber="1" r:id="rId1"/>
  <headerFooter>
    <oddFooter>&amp;L-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topLeftCell="A13" workbookViewId="0">
      <selection activeCell="I32" sqref="I32"/>
    </sheetView>
  </sheetViews>
  <sheetFormatPr defaultColWidth="9" defaultRowHeight="20.100000000000001" customHeight="1"/>
  <cols>
    <col min="1" max="1" width="40" style="52" customWidth="1"/>
    <col min="2" max="2" width="16.5" style="53" customWidth="1"/>
    <col min="3" max="3" width="15.25" style="53" customWidth="1"/>
    <col min="4" max="4" width="15" style="54" customWidth="1"/>
    <col min="5" max="16384" width="9" style="54"/>
  </cols>
  <sheetData>
    <row r="1" spans="1:4" ht="25.15" customHeight="1">
      <c r="A1" s="55" t="s">
        <v>77</v>
      </c>
    </row>
    <row r="2" spans="1:4" ht="29.25" customHeight="1">
      <c r="A2" s="117" t="s">
        <v>78</v>
      </c>
      <c r="B2" s="117"/>
      <c r="C2" s="117"/>
      <c r="D2" s="117"/>
    </row>
    <row r="3" spans="1:4" ht="19.5" customHeight="1">
      <c r="B3" s="118" t="s">
        <v>2</v>
      </c>
      <c r="C3" s="118"/>
      <c r="D3" s="118"/>
    </row>
    <row r="4" spans="1:4" ht="39" customHeight="1">
      <c r="A4" s="56" t="s">
        <v>58</v>
      </c>
      <c r="B4" s="57" t="s">
        <v>79</v>
      </c>
      <c r="C4" s="57" t="s">
        <v>80</v>
      </c>
      <c r="D4" s="58" t="s">
        <v>6</v>
      </c>
    </row>
    <row r="5" spans="1:4" ht="26.25" customHeight="1">
      <c r="A5" s="59" t="s">
        <v>81</v>
      </c>
      <c r="B5" s="45">
        <f>B6+B12+B13</f>
        <v>1421200</v>
      </c>
      <c r="C5" s="45">
        <f>C6+C12+C13+C14</f>
        <v>1306065</v>
      </c>
      <c r="D5" s="45">
        <f>D6+D12+D13</f>
        <v>624400.21</v>
      </c>
    </row>
    <row r="6" spans="1:4" ht="26.25" customHeight="1">
      <c r="A6" s="59" t="s">
        <v>82</v>
      </c>
      <c r="B6" s="45">
        <f>SUM(B7:B11)</f>
        <v>1400200</v>
      </c>
      <c r="C6" s="45">
        <f>SUM(C7:C11)</f>
        <v>1081123</v>
      </c>
      <c r="D6" s="45">
        <f>SUM(D7:D11)</f>
        <v>583368.56000000006</v>
      </c>
    </row>
    <row r="7" spans="1:4" ht="26.25" customHeight="1">
      <c r="A7" s="59" t="s">
        <v>83</v>
      </c>
      <c r="B7" s="45">
        <v>1359500</v>
      </c>
      <c r="C7" s="45">
        <v>976023</v>
      </c>
      <c r="D7" s="60">
        <v>526052.19999999995</v>
      </c>
    </row>
    <row r="8" spans="1:4" ht="26.25" customHeight="1">
      <c r="A8" s="59" t="s">
        <v>84</v>
      </c>
      <c r="B8" s="45">
        <v>12000</v>
      </c>
      <c r="C8" s="45">
        <v>10000</v>
      </c>
      <c r="D8" s="61">
        <v>14615.49</v>
      </c>
    </row>
    <row r="9" spans="1:4" ht="26.25" customHeight="1">
      <c r="A9" s="59" t="s">
        <v>85</v>
      </c>
      <c r="B9" s="45">
        <v>400</v>
      </c>
      <c r="C9" s="45">
        <v>400</v>
      </c>
      <c r="D9" s="60">
        <v>736.81</v>
      </c>
    </row>
    <row r="10" spans="1:4" ht="26.25" customHeight="1">
      <c r="A10" s="59" t="s">
        <v>86</v>
      </c>
      <c r="B10" s="45">
        <v>8300</v>
      </c>
      <c r="C10" s="45">
        <v>8300</v>
      </c>
      <c r="D10" s="61">
        <v>8243.0400000000009</v>
      </c>
    </row>
    <row r="11" spans="1:4" ht="26.25" customHeight="1">
      <c r="A11" s="59" t="s">
        <v>87</v>
      </c>
      <c r="B11" s="45">
        <v>20000</v>
      </c>
      <c r="C11" s="45">
        <f>12000+74400</f>
        <v>86400</v>
      </c>
      <c r="D11" s="60">
        <v>33721.019999999997</v>
      </c>
    </row>
    <row r="12" spans="1:4" ht="26.25" customHeight="1">
      <c r="A12" s="59" t="s">
        <v>88</v>
      </c>
      <c r="B12" s="45">
        <v>1000</v>
      </c>
      <c r="C12" s="45">
        <v>1000</v>
      </c>
      <c r="D12" s="60">
        <v>1031.6500000000001</v>
      </c>
    </row>
    <row r="13" spans="1:4" ht="26.25" customHeight="1">
      <c r="A13" s="59" t="s">
        <v>89</v>
      </c>
      <c r="B13" s="45">
        <v>20000</v>
      </c>
      <c r="C13" s="45">
        <v>200000</v>
      </c>
      <c r="D13" s="60">
        <v>40000</v>
      </c>
    </row>
    <row r="14" spans="1:4" ht="26.25" customHeight="1">
      <c r="A14" s="59" t="s">
        <v>90</v>
      </c>
      <c r="B14" s="45"/>
      <c r="C14" s="45">
        <v>23942</v>
      </c>
      <c r="D14" s="60"/>
    </row>
    <row r="15" spans="1:4" ht="26.25" customHeight="1">
      <c r="A15" s="59"/>
      <c r="B15" s="45"/>
      <c r="C15" s="45"/>
      <c r="D15" s="60"/>
    </row>
    <row r="16" spans="1:4" ht="26.25" customHeight="1">
      <c r="A16" s="59" t="s">
        <v>91</v>
      </c>
      <c r="B16" s="45"/>
      <c r="C16" s="45">
        <f>C17</f>
        <v>79400</v>
      </c>
      <c r="D16" s="60">
        <v>176829.44</v>
      </c>
    </row>
    <row r="17" spans="1:4" ht="26.25" customHeight="1">
      <c r="A17" s="59" t="s">
        <v>92</v>
      </c>
      <c r="B17" s="45"/>
      <c r="C17" s="45">
        <f>C18</f>
        <v>79400</v>
      </c>
      <c r="D17" s="60">
        <v>176829.44</v>
      </c>
    </row>
    <row r="18" spans="1:4" ht="26.25" customHeight="1">
      <c r="A18" s="59" t="s">
        <v>93</v>
      </c>
      <c r="B18" s="45"/>
      <c r="C18" s="45">
        <v>79400</v>
      </c>
      <c r="D18" s="60">
        <v>176829.44</v>
      </c>
    </row>
    <row r="19" spans="1:4" ht="26.25" customHeight="1">
      <c r="A19" s="59"/>
      <c r="B19" s="45"/>
      <c r="C19" s="45"/>
      <c r="D19" s="62"/>
    </row>
    <row r="20" spans="1:4" ht="26.25" customHeight="1">
      <c r="A20" s="59" t="s">
        <v>94</v>
      </c>
      <c r="B20" s="45">
        <f>B21+B28+B27</f>
        <v>1422140</v>
      </c>
      <c r="C20" s="45">
        <f>C21+C28+C27+C29</f>
        <v>1386405</v>
      </c>
      <c r="D20" s="45">
        <f>D21+D28+D27</f>
        <v>808972</v>
      </c>
    </row>
    <row r="21" spans="1:4" ht="26.25" customHeight="1">
      <c r="A21" s="59" t="s">
        <v>95</v>
      </c>
      <c r="B21" s="45">
        <f>SUM(B22:B26)</f>
        <v>1400647</v>
      </c>
      <c r="C21" s="45">
        <f>SUM(C22:C26)</f>
        <v>1160970</v>
      </c>
      <c r="D21" s="45">
        <f>SUM(D22:D26)</f>
        <v>768162</v>
      </c>
    </row>
    <row r="22" spans="1:4" ht="26.25" customHeight="1">
      <c r="A22" s="59" t="s">
        <v>96</v>
      </c>
      <c r="B22" s="45">
        <f>1359836+110+1</f>
        <v>1359947</v>
      </c>
      <c r="C22" s="45">
        <v>976470</v>
      </c>
      <c r="D22" s="60">
        <v>534017</v>
      </c>
    </row>
    <row r="23" spans="1:4" ht="26.25" customHeight="1">
      <c r="A23" s="59" t="s">
        <v>97</v>
      </c>
      <c r="B23" s="45">
        <v>12000</v>
      </c>
      <c r="C23" s="45">
        <v>10000</v>
      </c>
      <c r="D23" s="61">
        <v>14615</v>
      </c>
    </row>
    <row r="24" spans="1:4" ht="26.25" customHeight="1">
      <c r="A24" s="59" t="s">
        <v>98</v>
      </c>
      <c r="B24" s="45">
        <v>400</v>
      </c>
      <c r="C24" s="45">
        <v>400</v>
      </c>
      <c r="D24" s="60">
        <v>737</v>
      </c>
    </row>
    <row r="25" spans="1:4" ht="26.25" customHeight="1">
      <c r="A25" s="59" t="s">
        <v>99</v>
      </c>
      <c r="B25" s="45">
        <v>8300</v>
      </c>
      <c r="C25" s="45">
        <v>8300</v>
      </c>
      <c r="D25" s="61">
        <v>8243</v>
      </c>
    </row>
    <row r="26" spans="1:4" ht="26.25" customHeight="1">
      <c r="A26" s="59" t="s">
        <v>100</v>
      </c>
      <c r="B26" s="45">
        <v>20000</v>
      </c>
      <c r="C26" s="45">
        <f>12000+74400+79400</f>
        <v>165800</v>
      </c>
      <c r="D26" s="60">
        <v>210550</v>
      </c>
    </row>
    <row r="27" spans="1:4" ht="26.25" customHeight="1">
      <c r="A27" s="59" t="s">
        <v>101</v>
      </c>
      <c r="B27" s="45">
        <v>20000</v>
      </c>
      <c r="C27" s="45">
        <v>200000</v>
      </c>
      <c r="D27" s="60">
        <v>40000</v>
      </c>
    </row>
    <row r="28" spans="1:4" ht="26.25" customHeight="1">
      <c r="A28" s="59" t="s">
        <v>102</v>
      </c>
      <c r="B28" s="45">
        <v>1493</v>
      </c>
      <c r="C28" s="45">
        <v>1493</v>
      </c>
      <c r="D28" s="60">
        <v>810</v>
      </c>
    </row>
    <row r="29" spans="1:4" ht="26.25" customHeight="1">
      <c r="A29" s="59" t="s">
        <v>103</v>
      </c>
      <c r="B29" s="45"/>
      <c r="C29" s="45">
        <v>23942</v>
      </c>
      <c r="D29" s="60"/>
    </row>
    <row r="30" spans="1:4" ht="20.100000000000001" customHeight="1">
      <c r="A30" s="119" t="s">
        <v>104</v>
      </c>
      <c r="B30" s="119"/>
      <c r="C30" s="119"/>
      <c r="D30" s="119"/>
    </row>
    <row r="31" spans="1:4" ht="20.100000000000001" customHeight="1">
      <c r="A31" s="120" t="s">
        <v>205</v>
      </c>
      <c r="B31" s="120"/>
      <c r="C31" s="120"/>
      <c r="D31" s="120"/>
    </row>
    <row r="32" spans="1:4" ht="20.100000000000001" customHeight="1">
      <c r="A32" s="120"/>
      <c r="B32" s="120"/>
      <c r="C32" s="120"/>
      <c r="D32" s="120"/>
    </row>
  </sheetData>
  <mergeCells count="4">
    <mergeCell ref="A2:D2"/>
    <mergeCell ref="B3:D3"/>
    <mergeCell ref="A30:D30"/>
    <mergeCell ref="A31:D32"/>
  </mergeCells>
  <phoneticPr fontId="15" type="noConversion"/>
  <printOptions horizontalCentered="1"/>
  <pageMargins left="0.74803149606299213" right="0.74803149606299213" top="0.43307086614173229" bottom="0.70866141732283472" header="0.35433070866141736" footer="0.51181102362204722"/>
  <pageSetup paperSize="9" scale="90" firstPageNumber="10" orientation="portrait" useFirstPageNumber="1" r:id="rId1"/>
  <headerFooter alignWithMargins="0">
    <oddFooter>&amp;L-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>
      <selection activeCell="L20" sqref="L20"/>
    </sheetView>
  </sheetViews>
  <sheetFormatPr defaultColWidth="9" defaultRowHeight="14.25"/>
  <cols>
    <col min="1" max="1" width="46.75" style="37" customWidth="1"/>
    <col min="2" max="5" width="13.5" style="37" customWidth="1"/>
    <col min="6" max="16384" width="9" style="37"/>
  </cols>
  <sheetData>
    <row r="1" spans="1:5" ht="25.15" customHeight="1">
      <c r="A1" s="38" t="s">
        <v>105</v>
      </c>
    </row>
    <row r="2" spans="1:5" ht="22.5">
      <c r="A2" s="117" t="s">
        <v>106</v>
      </c>
      <c r="B2" s="117"/>
      <c r="C2" s="117"/>
      <c r="D2" s="117"/>
      <c r="E2" s="117"/>
    </row>
    <row r="3" spans="1:5" ht="23.25" customHeight="1">
      <c r="B3" s="39"/>
      <c r="C3" s="39"/>
      <c r="E3" s="39" t="s">
        <v>2</v>
      </c>
    </row>
    <row r="4" spans="1:5" ht="42" customHeight="1">
      <c r="A4" s="40" t="s">
        <v>107</v>
      </c>
      <c r="B4" s="40" t="s">
        <v>108</v>
      </c>
      <c r="C4" s="41" t="s">
        <v>204</v>
      </c>
      <c r="D4" s="41" t="s">
        <v>203</v>
      </c>
      <c r="E4" s="41" t="s">
        <v>109</v>
      </c>
    </row>
    <row r="5" spans="1:5" ht="25.5" customHeight="1">
      <c r="A5" s="42" t="s">
        <v>110</v>
      </c>
      <c r="B5" s="43">
        <f>B6+B10+B12+B14</f>
        <v>1394535</v>
      </c>
      <c r="C5" s="43">
        <f>C6+C10+C12+C14</f>
        <v>132.38999999999999</v>
      </c>
      <c r="D5" s="43">
        <f>D6+D10+D12+D14</f>
        <v>1194902</v>
      </c>
      <c r="E5" s="43">
        <f>E6+E10+E12+E14</f>
        <v>132</v>
      </c>
    </row>
    <row r="6" spans="1:5" ht="25.5" customHeight="1">
      <c r="A6" s="44" t="s">
        <v>111</v>
      </c>
      <c r="B6" s="45">
        <f>SUM(B7:B9)</f>
        <v>1354235</v>
      </c>
      <c r="C6" s="45">
        <f>SUM(C7:C9)</f>
        <v>132.38999999999999</v>
      </c>
      <c r="D6" s="45">
        <f>SUM(D7:D9)</f>
        <v>976602</v>
      </c>
      <c r="E6" s="45">
        <f>SUM(E7:E9)</f>
        <v>132</v>
      </c>
    </row>
    <row r="7" spans="1:5" ht="25.5" customHeight="1">
      <c r="A7" s="44" t="s">
        <v>112</v>
      </c>
      <c r="B7" s="45">
        <f>346+1345482+1-108</f>
        <v>1345721</v>
      </c>
      <c r="C7" s="45"/>
      <c r="D7" s="43">
        <f>965254+132</f>
        <v>965386</v>
      </c>
      <c r="E7" s="45"/>
    </row>
    <row r="8" spans="1:5" ht="25.5" customHeight="1">
      <c r="A8" s="44" t="s">
        <v>113</v>
      </c>
      <c r="B8" s="45">
        <v>108</v>
      </c>
      <c r="C8" s="45">
        <v>108</v>
      </c>
      <c r="D8" s="43">
        <v>108</v>
      </c>
      <c r="E8" s="45">
        <v>108</v>
      </c>
    </row>
    <row r="9" spans="1:5" ht="25.5" customHeight="1">
      <c r="A9" s="44" t="s">
        <v>114</v>
      </c>
      <c r="B9" s="45">
        <f>8326+80</f>
        <v>8406</v>
      </c>
      <c r="C9" s="45">
        <v>24.39</v>
      </c>
      <c r="D9" s="43">
        <v>11108</v>
      </c>
      <c r="E9" s="45">
        <v>24</v>
      </c>
    </row>
    <row r="10" spans="1:5" ht="25.5" customHeight="1">
      <c r="A10" s="44" t="s">
        <v>115</v>
      </c>
      <c r="B10" s="45">
        <f t="shared" ref="B10:B14" si="0">B11</f>
        <v>12000</v>
      </c>
      <c r="C10" s="45"/>
      <c r="D10" s="45">
        <f>D11</f>
        <v>10000</v>
      </c>
      <c r="E10" s="45"/>
    </row>
    <row r="11" spans="1:5" ht="25.5" customHeight="1">
      <c r="A11" s="44" t="s">
        <v>116</v>
      </c>
      <c r="B11" s="45">
        <v>12000</v>
      </c>
      <c r="C11" s="46"/>
      <c r="D11" s="43">
        <v>10000</v>
      </c>
      <c r="E11" s="45"/>
    </row>
    <row r="12" spans="1:5" ht="25.5" customHeight="1">
      <c r="A12" s="47" t="s">
        <v>117</v>
      </c>
      <c r="B12" s="45">
        <f t="shared" si="0"/>
        <v>8300</v>
      </c>
      <c r="C12" s="45"/>
      <c r="D12" s="45">
        <f>D13</f>
        <v>8300</v>
      </c>
      <c r="E12" s="45"/>
    </row>
    <row r="13" spans="1:5" ht="25.5" customHeight="1">
      <c r="A13" s="42" t="s">
        <v>118</v>
      </c>
      <c r="B13" s="45">
        <v>8300</v>
      </c>
      <c r="C13" s="46"/>
      <c r="D13" s="43">
        <v>8300</v>
      </c>
      <c r="E13" s="45"/>
    </row>
    <row r="14" spans="1:5" ht="25.5" customHeight="1">
      <c r="A14" s="42" t="s">
        <v>119</v>
      </c>
      <c r="B14" s="45">
        <f t="shared" si="0"/>
        <v>20000</v>
      </c>
      <c r="C14" s="45"/>
      <c r="D14" s="45">
        <f>D15</f>
        <v>200000</v>
      </c>
      <c r="E14" s="45"/>
    </row>
    <row r="15" spans="1:5" ht="25.5" customHeight="1">
      <c r="A15" s="42" t="s">
        <v>120</v>
      </c>
      <c r="B15" s="45">
        <v>20000</v>
      </c>
      <c r="C15" s="46"/>
      <c r="D15" s="43">
        <v>200000</v>
      </c>
      <c r="E15" s="48"/>
    </row>
    <row r="16" spans="1:5" ht="25.5" customHeight="1">
      <c r="A16" s="42" t="s">
        <v>121</v>
      </c>
      <c r="B16" s="43">
        <f>B17+B19</f>
        <v>21760.58</v>
      </c>
      <c r="C16" s="43">
        <f>C17+C19</f>
        <v>1360.67</v>
      </c>
      <c r="D16" s="43">
        <f>D17+D19</f>
        <v>167560.57999999999</v>
      </c>
      <c r="E16" s="43">
        <f>E17+E19</f>
        <v>1360.67</v>
      </c>
    </row>
    <row r="17" spans="1:5" ht="25.5" customHeight="1">
      <c r="A17" s="42" t="s">
        <v>122</v>
      </c>
      <c r="B17" s="43">
        <f>B18</f>
        <v>20000</v>
      </c>
      <c r="C17" s="43"/>
      <c r="D17" s="43">
        <f>D18</f>
        <v>165800</v>
      </c>
      <c r="E17" s="43"/>
    </row>
    <row r="18" spans="1:5" ht="25.5" customHeight="1">
      <c r="A18" s="42" t="s">
        <v>123</v>
      </c>
      <c r="B18" s="43">
        <v>20000</v>
      </c>
      <c r="C18" s="46"/>
      <c r="D18" s="43">
        <f>148400-2600+20000</f>
        <v>165800</v>
      </c>
      <c r="E18" s="48"/>
    </row>
    <row r="19" spans="1:5" ht="25.5" customHeight="1">
      <c r="A19" s="42" t="s">
        <v>124</v>
      </c>
      <c r="B19" s="43">
        <f>B20+B21+B22</f>
        <v>1760.58</v>
      </c>
      <c r="C19" s="43">
        <f>C20+C21+C22</f>
        <v>1360.67</v>
      </c>
      <c r="D19" s="43">
        <f>D20+D21+D22</f>
        <v>1760.58</v>
      </c>
      <c r="E19" s="43">
        <f>E20+E21+E22</f>
        <v>1360.67</v>
      </c>
    </row>
    <row r="20" spans="1:5" ht="25.5" customHeight="1">
      <c r="A20" s="42" t="s">
        <v>125</v>
      </c>
      <c r="B20" s="43">
        <v>319</v>
      </c>
      <c r="C20" s="45">
        <f>60.46+259</f>
        <v>319.45999999999998</v>
      </c>
      <c r="D20" s="43">
        <v>319</v>
      </c>
      <c r="E20" s="45">
        <f>60.46+259</f>
        <v>319.45999999999998</v>
      </c>
    </row>
    <row r="21" spans="1:5" ht="25.5" customHeight="1">
      <c r="A21" s="42" t="s">
        <v>126</v>
      </c>
      <c r="B21" s="43">
        <v>1380.58</v>
      </c>
      <c r="C21" s="49">
        <f>241+41.58+698</f>
        <v>980.58</v>
      </c>
      <c r="D21" s="43">
        <v>1380.58</v>
      </c>
      <c r="E21" s="49">
        <f>241+41.58+698</f>
        <v>980.58</v>
      </c>
    </row>
    <row r="22" spans="1:5" ht="25.5" customHeight="1">
      <c r="A22" s="42" t="s">
        <v>127</v>
      </c>
      <c r="B22" s="43">
        <v>61</v>
      </c>
      <c r="C22" s="49">
        <f>17.63+43</f>
        <v>60.63</v>
      </c>
      <c r="D22" s="43">
        <v>61</v>
      </c>
      <c r="E22" s="49">
        <f>17.63+43</f>
        <v>60.63</v>
      </c>
    </row>
    <row r="23" spans="1:5" ht="25.5" customHeight="1">
      <c r="A23" s="32" t="s">
        <v>128</v>
      </c>
      <c r="B23" s="49">
        <f>B24</f>
        <v>5824</v>
      </c>
      <c r="C23" s="49"/>
      <c r="D23" s="49"/>
      <c r="E23" s="49"/>
    </row>
    <row r="24" spans="1:5" ht="25.5" customHeight="1">
      <c r="A24" s="32" t="s">
        <v>129</v>
      </c>
      <c r="B24" s="49">
        <f>B25+B26</f>
        <v>5824</v>
      </c>
      <c r="C24" s="49"/>
      <c r="D24" s="49"/>
      <c r="E24" s="49"/>
    </row>
    <row r="25" spans="1:5" ht="25.5" customHeight="1">
      <c r="A25" s="32" t="s">
        <v>130</v>
      </c>
      <c r="B25" s="45">
        <f>3005</f>
        <v>3005</v>
      </c>
      <c r="C25" s="49"/>
      <c r="D25" s="43"/>
      <c r="E25" s="43"/>
    </row>
    <row r="26" spans="1:5" ht="25.5" customHeight="1">
      <c r="A26" s="32" t="s">
        <v>131</v>
      </c>
      <c r="B26" s="45">
        <v>2819</v>
      </c>
      <c r="C26" s="49"/>
      <c r="D26" s="43"/>
      <c r="E26" s="43"/>
    </row>
    <row r="27" spans="1:5" ht="25.5" customHeight="1">
      <c r="A27" s="32" t="s">
        <v>132</v>
      </c>
      <c r="B27" s="45">
        <f>B28</f>
        <v>20</v>
      </c>
      <c r="C27" s="45"/>
      <c r="D27" s="45"/>
      <c r="E27" s="45"/>
    </row>
    <row r="28" spans="1:5" ht="25.5" customHeight="1">
      <c r="A28" s="32" t="s">
        <v>133</v>
      </c>
      <c r="B28" s="45">
        <f>B29</f>
        <v>20</v>
      </c>
      <c r="C28" s="46"/>
      <c r="D28" s="43"/>
      <c r="E28" s="48"/>
    </row>
    <row r="29" spans="1:5" ht="25.5" customHeight="1">
      <c r="A29" s="32" t="s">
        <v>134</v>
      </c>
      <c r="B29" s="45">
        <v>20</v>
      </c>
      <c r="C29" s="46"/>
      <c r="D29" s="43"/>
      <c r="E29" s="48"/>
    </row>
    <row r="30" spans="1:5" ht="25.5" customHeight="1">
      <c r="A30" s="32" t="s">
        <v>135</v>
      </c>
      <c r="B30" s="45"/>
      <c r="C30" s="46"/>
      <c r="D30" s="43">
        <f>D31+D33</f>
        <v>23942</v>
      </c>
      <c r="E30" s="43">
        <f>E31+E33</f>
        <v>0</v>
      </c>
    </row>
    <row r="31" spans="1:5" ht="25.5" customHeight="1">
      <c r="A31" s="32" t="s">
        <v>136</v>
      </c>
      <c r="B31" s="45"/>
      <c r="C31" s="46"/>
      <c r="D31" s="43">
        <f>D32</f>
        <v>18736</v>
      </c>
      <c r="E31" s="43">
        <f>E32</f>
        <v>0</v>
      </c>
    </row>
    <row r="32" spans="1:5" ht="25.5" customHeight="1">
      <c r="A32" s="32" t="s">
        <v>137</v>
      </c>
      <c r="B32" s="45"/>
      <c r="C32" s="46"/>
      <c r="D32" s="43">
        <v>18736</v>
      </c>
      <c r="E32" s="43"/>
    </row>
    <row r="33" spans="1:5" ht="25.5" customHeight="1">
      <c r="A33" s="32" t="s">
        <v>138</v>
      </c>
      <c r="B33" s="45"/>
      <c r="C33" s="46"/>
      <c r="D33" s="43">
        <f>D34</f>
        <v>5206</v>
      </c>
      <c r="E33" s="43">
        <f>E34</f>
        <v>0</v>
      </c>
    </row>
    <row r="34" spans="1:5" ht="25.5" customHeight="1">
      <c r="A34" s="32" t="s">
        <v>137</v>
      </c>
      <c r="B34" s="45"/>
      <c r="C34" s="46"/>
      <c r="D34" s="43">
        <v>5206</v>
      </c>
      <c r="E34" s="43"/>
    </row>
    <row r="35" spans="1:5" ht="25.5" customHeight="1">
      <c r="A35" s="50" t="s">
        <v>139</v>
      </c>
      <c r="B35" s="43">
        <f>B5+B16+B27+B23</f>
        <v>1422139.58</v>
      </c>
      <c r="C35" s="43">
        <f>C5+C16+C27+C23</f>
        <v>1493.06</v>
      </c>
      <c r="D35" s="43">
        <f>D5+D16+D27+D23+D30</f>
        <v>1386404.58</v>
      </c>
      <c r="E35" s="43">
        <f>E5+E16+E27+E23+E30</f>
        <v>1492.67</v>
      </c>
    </row>
    <row r="36" spans="1:5">
      <c r="A36" s="51"/>
    </row>
  </sheetData>
  <mergeCells count="1">
    <mergeCell ref="A2:E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0" firstPageNumber="11" orientation="portrait" useFirstPageNumber="1" r:id="rId1"/>
  <headerFooter>
    <oddFooter>&amp;R-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>
      <selection activeCell="H18" sqref="H18"/>
    </sheetView>
  </sheetViews>
  <sheetFormatPr defaultColWidth="9" defaultRowHeight="14.25"/>
  <cols>
    <col min="1" max="1" width="26.875" style="33" customWidth="1"/>
    <col min="2" max="3" width="16.25" style="33" customWidth="1"/>
    <col min="4" max="4" width="31.25" style="33" customWidth="1"/>
    <col min="5" max="6" width="16.25" style="33" customWidth="1"/>
    <col min="7" max="16384" width="9" style="33"/>
  </cols>
  <sheetData>
    <row r="1" spans="1:6" ht="25.15" customHeight="1">
      <c r="A1" s="33" t="s">
        <v>140</v>
      </c>
    </row>
    <row r="2" spans="1:6" ht="37.5" customHeight="1">
      <c r="A2" s="116" t="s">
        <v>141</v>
      </c>
      <c r="B2" s="116"/>
      <c r="C2" s="116"/>
      <c r="D2" s="116"/>
      <c r="E2" s="116"/>
      <c r="F2" s="116"/>
    </row>
    <row r="3" spans="1:6" ht="23.25" customHeight="1">
      <c r="F3" s="33" t="s">
        <v>2</v>
      </c>
    </row>
    <row r="4" spans="1:6" ht="45" customHeight="1">
      <c r="A4" s="34" t="s">
        <v>58</v>
      </c>
      <c r="B4" s="34" t="s">
        <v>59</v>
      </c>
      <c r="C4" s="35" t="s">
        <v>142</v>
      </c>
      <c r="D4" s="34" t="s">
        <v>58</v>
      </c>
      <c r="E4" s="34" t="s">
        <v>61</v>
      </c>
      <c r="F4" s="35" t="s">
        <v>143</v>
      </c>
    </row>
    <row r="5" spans="1:6" ht="27.75" customHeight="1">
      <c r="A5" s="32" t="s">
        <v>63</v>
      </c>
      <c r="B5" s="34">
        <f>SUM(B6:B8)</f>
        <v>1421200</v>
      </c>
      <c r="C5" s="34">
        <f>SUM(C6:C9)</f>
        <v>1306065</v>
      </c>
      <c r="D5" s="32" t="s">
        <v>64</v>
      </c>
      <c r="E5" s="36">
        <f>SUM(E6:E8)</f>
        <v>1422140</v>
      </c>
      <c r="F5" s="36">
        <f>SUM(F6:F9)</f>
        <v>1386405</v>
      </c>
    </row>
    <row r="6" spans="1:6" ht="27.75" customHeight="1">
      <c r="A6" s="32" t="s">
        <v>144</v>
      </c>
      <c r="B6" s="34">
        <f>政府性基金收支!B6</f>
        <v>1400200</v>
      </c>
      <c r="C6" s="34">
        <f>政府性基金收支!C6</f>
        <v>1081123</v>
      </c>
      <c r="D6" s="32" t="s">
        <v>145</v>
      </c>
      <c r="E6" s="36">
        <f>政府性基金收支!B21</f>
        <v>1400647</v>
      </c>
      <c r="F6" s="36">
        <f>政府性基金收支!C21</f>
        <v>1160970</v>
      </c>
    </row>
    <row r="7" spans="1:6" ht="27.75" customHeight="1">
      <c r="A7" s="32" t="s">
        <v>146</v>
      </c>
      <c r="B7" s="34">
        <f>政府性基金收支!B12</f>
        <v>1000</v>
      </c>
      <c r="C7" s="34">
        <f>政府性基金收支!C12</f>
        <v>1000</v>
      </c>
      <c r="D7" s="32" t="s">
        <v>68</v>
      </c>
      <c r="E7" s="36">
        <f>政府性基金收支!B28</f>
        <v>1493</v>
      </c>
      <c r="F7" s="36">
        <f>政府性基金收支!C28</f>
        <v>1493</v>
      </c>
    </row>
    <row r="8" spans="1:6" ht="27.75" customHeight="1">
      <c r="A8" s="32" t="s">
        <v>147</v>
      </c>
      <c r="B8" s="34">
        <f>政府性基金收支!B13</f>
        <v>20000</v>
      </c>
      <c r="C8" s="34">
        <f>政府性基金收支!C13</f>
        <v>200000</v>
      </c>
      <c r="D8" s="32" t="s">
        <v>148</v>
      </c>
      <c r="E8" s="36">
        <f>政府性基金收支!B27</f>
        <v>20000</v>
      </c>
      <c r="F8" s="36">
        <f>政府性基金收支!C27</f>
        <v>200000</v>
      </c>
    </row>
    <row r="9" spans="1:6" ht="27.75" customHeight="1">
      <c r="A9" s="32" t="s">
        <v>149</v>
      </c>
      <c r="B9" s="34"/>
      <c r="C9" s="34">
        <v>23942</v>
      </c>
      <c r="D9" s="32" t="s">
        <v>150</v>
      </c>
      <c r="E9" s="36"/>
      <c r="F9" s="36">
        <v>23942</v>
      </c>
    </row>
    <row r="10" spans="1:6" ht="27.75" customHeight="1">
      <c r="A10" s="32"/>
      <c r="B10" s="34"/>
      <c r="C10" s="34"/>
      <c r="D10" s="32"/>
      <c r="E10" s="36"/>
      <c r="F10" s="36"/>
    </row>
    <row r="11" spans="1:6" ht="27.75" customHeight="1">
      <c r="A11" s="32" t="s">
        <v>151</v>
      </c>
      <c r="B11" s="34"/>
      <c r="C11" s="34">
        <v>79400</v>
      </c>
      <c r="D11" s="32"/>
      <c r="E11" s="36"/>
      <c r="F11" s="36"/>
    </row>
    <row r="12" spans="1:6" ht="27.75" customHeight="1">
      <c r="A12" s="32"/>
      <c r="B12" s="34"/>
      <c r="C12" s="34"/>
      <c r="D12" s="32"/>
      <c r="E12" s="36"/>
      <c r="F12" s="36"/>
    </row>
    <row r="13" spans="1:6" ht="27.75" customHeight="1">
      <c r="A13" s="32" t="s">
        <v>71</v>
      </c>
      <c r="B13" s="36">
        <f>SUM(B14:B15)</f>
        <v>939.52000000000498</v>
      </c>
      <c r="C13" s="36">
        <f>SUM(C14:C15)</f>
        <v>939.52000000000498</v>
      </c>
      <c r="D13" s="32" t="s">
        <v>72</v>
      </c>
      <c r="E13" s="36">
        <f>SUM(E14:E15)</f>
        <v>-0.47999999987905501</v>
      </c>
      <c r="F13" s="36">
        <f>SUM(F14:F15)</f>
        <v>-0.47999999987905501</v>
      </c>
    </row>
    <row r="14" spans="1:6" ht="27.75" customHeight="1">
      <c r="A14" s="32" t="s">
        <v>73</v>
      </c>
      <c r="B14" s="36">
        <v>492.89</v>
      </c>
      <c r="C14" s="36">
        <v>492.89</v>
      </c>
      <c r="D14" s="32" t="s">
        <v>73</v>
      </c>
      <c r="E14" s="36">
        <f>B7+B14-E7</f>
        <v>-0.110000000000127</v>
      </c>
      <c r="F14" s="36">
        <f>C7+C14-F7</f>
        <v>-0.110000000000127</v>
      </c>
    </row>
    <row r="15" spans="1:6" ht="27.75" customHeight="1">
      <c r="A15" s="32" t="s">
        <v>152</v>
      </c>
      <c r="B15" s="36">
        <v>446.630000000005</v>
      </c>
      <c r="C15" s="36">
        <v>446.630000000005</v>
      </c>
      <c r="D15" s="32" t="s">
        <v>152</v>
      </c>
      <c r="E15" s="36">
        <f>B6+B15-E6</f>
        <v>-0.36999999987892801</v>
      </c>
      <c r="F15" s="36">
        <f>C6+C15+C11-F6</f>
        <v>-0.36999999987892801</v>
      </c>
    </row>
    <row r="16" spans="1:6" ht="27.75" customHeight="1">
      <c r="A16" s="34" t="s">
        <v>76</v>
      </c>
      <c r="B16" s="36">
        <f>SUM(B5,B13)</f>
        <v>1422139.52</v>
      </c>
      <c r="C16" s="36">
        <f>SUM(C5,C13,C11)</f>
        <v>1386404.52</v>
      </c>
      <c r="D16" s="34" t="s">
        <v>76</v>
      </c>
      <c r="E16" s="36">
        <f>SUM(E5,E13)</f>
        <v>1422139.52</v>
      </c>
      <c r="F16" s="36">
        <f>SUM(F5,F13)</f>
        <v>1386404.52</v>
      </c>
    </row>
  </sheetData>
  <mergeCells count="1">
    <mergeCell ref="A2:F2"/>
  </mergeCells>
  <phoneticPr fontId="15" type="noConversion"/>
  <printOptions horizontalCentered="1"/>
  <pageMargins left="1.4566929133858268" right="0.70866141732283472" top="0.74803149606299213" bottom="0.74803149606299213" header="0.31496062992125984" footer="0.31496062992125984"/>
  <pageSetup paperSize="9" scale="92" firstPageNumber="12" orientation="landscape" useFirstPageNumber="1" r:id="rId1"/>
  <headerFooter>
    <oddFooter>&amp;R-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>
      <selection activeCell="E19" sqref="E19"/>
    </sheetView>
  </sheetViews>
  <sheetFormatPr defaultColWidth="9" defaultRowHeight="15"/>
  <cols>
    <col min="1" max="1" width="40.875" style="23" customWidth="1"/>
    <col min="2" max="4" width="17.25" style="23" customWidth="1"/>
    <col min="5" max="16384" width="9" style="23"/>
  </cols>
  <sheetData>
    <row r="1" spans="1:4" ht="25.15" customHeight="1">
      <c r="A1" s="24" t="s">
        <v>153</v>
      </c>
      <c r="B1" s="24"/>
      <c r="C1" s="24"/>
      <c r="D1" s="24"/>
    </row>
    <row r="2" spans="1:4" ht="35.25" customHeight="1">
      <c r="A2" s="117" t="s">
        <v>154</v>
      </c>
      <c r="B2" s="117"/>
      <c r="C2" s="117"/>
      <c r="D2" s="117"/>
    </row>
    <row r="3" spans="1:4" ht="24.75" customHeight="1">
      <c r="A3" s="24"/>
      <c r="B3" s="121" t="s">
        <v>155</v>
      </c>
      <c r="C3" s="121"/>
      <c r="D3" s="121"/>
    </row>
    <row r="4" spans="1:4" ht="31.9" customHeight="1">
      <c r="A4" s="25" t="s">
        <v>156</v>
      </c>
      <c r="B4" s="26" t="s">
        <v>157</v>
      </c>
      <c r="C4" s="26" t="s">
        <v>80</v>
      </c>
      <c r="D4" s="9" t="s">
        <v>158</v>
      </c>
    </row>
    <row r="5" spans="1:4" ht="31.9" customHeight="1">
      <c r="A5" s="27" t="s">
        <v>159</v>
      </c>
      <c r="B5" s="27">
        <v>610</v>
      </c>
      <c r="C5" s="27">
        <v>1106</v>
      </c>
      <c r="D5" s="27">
        <v>507</v>
      </c>
    </row>
    <row r="6" spans="1:4" ht="31.9" customHeight="1">
      <c r="A6" s="28" t="s">
        <v>160</v>
      </c>
      <c r="B6" s="27">
        <v>610</v>
      </c>
      <c r="C6" s="27">
        <v>1106</v>
      </c>
      <c r="D6" s="27">
        <v>507</v>
      </c>
    </row>
    <row r="7" spans="1:4" ht="31.9" customHeight="1">
      <c r="A7" s="28" t="s">
        <v>161</v>
      </c>
      <c r="B7" s="27">
        <v>610</v>
      </c>
      <c r="C7" s="27">
        <v>1106</v>
      </c>
      <c r="D7" s="27">
        <v>507</v>
      </c>
    </row>
    <row r="8" spans="1:4" ht="31.9" customHeight="1">
      <c r="A8" s="28" t="s">
        <v>162</v>
      </c>
      <c r="B8" s="27"/>
      <c r="C8" s="27"/>
      <c r="D8" s="27"/>
    </row>
    <row r="9" spans="1:4" ht="31.9" customHeight="1">
      <c r="A9" s="28" t="s">
        <v>163</v>
      </c>
      <c r="B9" s="27"/>
      <c r="C9" s="27"/>
      <c r="D9" s="27"/>
    </row>
    <row r="10" spans="1:4" ht="31.9" customHeight="1">
      <c r="A10" s="28" t="s">
        <v>164</v>
      </c>
      <c r="B10" s="27"/>
      <c r="C10" s="27"/>
      <c r="D10" s="27"/>
    </row>
    <row r="11" spans="1:4" ht="31.9" customHeight="1">
      <c r="A11" s="28" t="s">
        <v>165</v>
      </c>
      <c r="B11" s="27"/>
      <c r="C11" s="27"/>
      <c r="D11" s="27"/>
    </row>
    <row r="12" spans="1:4" ht="31.9" customHeight="1">
      <c r="A12" s="27"/>
      <c r="B12" s="27"/>
      <c r="C12" s="27"/>
      <c r="D12" s="27"/>
    </row>
    <row r="13" spans="1:4" ht="31.9" customHeight="1">
      <c r="A13" s="29" t="s">
        <v>166</v>
      </c>
      <c r="B13" s="27">
        <f>SUM(B14)</f>
        <v>458</v>
      </c>
      <c r="C13" s="27">
        <f>C14</f>
        <v>620</v>
      </c>
      <c r="D13" s="27">
        <f>SUM(D14)</f>
        <v>217</v>
      </c>
    </row>
    <row r="14" spans="1:4" ht="31.9" customHeight="1">
      <c r="A14" s="29" t="s">
        <v>167</v>
      </c>
      <c r="B14" s="27">
        <v>458</v>
      </c>
      <c r="C14" s="27">
        <f>C15</f>
        <v>620</v>
      </c>
      <c r="D14" s="30">
        <v>217</v>
      </c>
    </row>
    <row r="15" spans="1:4" ht="31.9" customHeight="1">
      <c r="A15" s="29" t="s">
        <v>168</v>
      </c>
      <c r="B15" s="27">
        <v>458</v>
      </c>
      <c r="C15" s="27">
        <v>620</v>
      </c>
      <c r="D15" s="30">
        <v>217</v>
      </c>
    </row>
    <row r="16" spans="1:4" ht="31.9" customHeight="1">
      <c r="A16" s="29" t="s">
        <v>169</v>
      </c>
      <c r="B16" s="27">
        <v>458</v>
      </c>
      <c r="C16" s="27">
        <v>620</v>
      </c>
      <c r="D16" s="31"/>
    </row>
    <row r="17" spans="1:4" ht="31.9" customHeight="1">
      <c r="A17" s="29"/>
      <c r="B17" s="31"/>
      <c r="C17" s="31"/>
      <c r="D17" s="31"/>
    </row>
    <row r="18" spans="1:4" ht="31.9" customHeight="1">
      <c r="A18" s="27" t="s">
        <v>170</v>
      </c>
      <c r="B18" s="32">
        <f>B19</f>
        <v>152</v>
      </c>
      <c r="C18" s="27">
        <f>C19</f>
        <v>486</v>
      </c>
      <c r="D18" s="27">
        <v>290</v>
      </c>
    </row>
    <row r="19" spans="1:4" ht="31.9" customHeight="1">
      <c r="A19" s="27" t="s">
        <v>171</v>
      </c>
      <c r="B19" s="32">
        <f>B20</f>
        <v>152</v>
      </c>
      <c r="C19" s="27">
        <f>C20</f>
        <v>486</v>
      </c>
      <c r="D19" s="30">
        <v>290</v>
      </c>
    </row>
    <row r="20" spans="1:4" ht="32.450000000000003" customHeight="1">
      <c r="A20" s="27" t="s">
        <v>172</v>
      </c>
      <c r="B20" s="32">
        <v>152</v>
      </c>
      <c r="C20" s="27">
        <f>152+334</f>
        <v>486</v>
      </c>
      <c r="D20" s="30">
        <v>290</v>
      </c>
    </row>
    <row r="21" spans="1:4" ht="37.9" customHeight="1">
      <c r="A21" s="122" t="s">
        <v>173</v>
      </c>
      <c r="B21" s="122"/>
      <c r="C21" s="122"/>
      <c r="D21" s="122"/>
    </row>
  </sheetData>
  <mergeCells count="3">
    <mergeCell ref="A2:D2"/>
    <mergeCell ref="B3:D3"/>
    <mergeCell ref="A21:D2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8" firstPageNumber="13" orientation="portrait" useFirstPageNumber="1" r:id="rId1"/>
  <headerFooter>
    <oddFooter>&amp;R-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>
      <selection activeCell="G23" sqref="G23"/>
    </sheetView>
  </sheetViews>
  <sheetFormatPr defaultColWidth="26.125" defaultRowHeight="14.25"/>
  <cols>
    <col min="1" max="1" width="24.125" style="2" customWidth="1"/>
    <col min="2" max="4" width="13.5" style="2" customWidth="1"/>
    <col min="5" max="5" width="20.75" style="2" customWidth="1"/>
    <col min="6" max="8" width="14.375" style="2" customWidth="1"/>
    <col min="9" max="16384" width="26.125" style="2"/>
  </cols>
  <sheetData>
    <row r="1" spans="1:8" ht="25.15" customHeight="1">
      <c r="A1" s="3" t="s">
        <v>174</v>
      </c>
      <c r="B1" s="3"/>
      <c r="C1" s="3"/>
      <c r="D1" s="3"/>
      <c r="E1" s="3"/>
      <c r="F1" s="3"/>
      <c r="G1" s="3"/>
      <c r="H1" s="3"/>
    </row>
    <row r="2" spans="1:8" ht="37.5" customHeight="1">
      <c r="A2" s="123" t="s">
        <v>175</v>
      </c>
      <c r="B2" s="123"/>
      <c r="C2" s="123"/>
      <c r="D2" s="123"/>
      <c r="E2" s="123"/>
      <c r="F2" s="123"/>
      <c r="G2" s="123"/>
      <c r="H2" s="123"/>
    </row>
    <row r="3" spans="1:8" ht="31.5" customHeight="1">
      <c r="A3" s="4"/>
      <c r="B3" s="4"/>
      <c r="C3" s="4"/>
      <c r="D3" s="4"/>
      <c r="E3" s="4"/>
      <c r="F3" s="5"/>
      <c r="G3" s="6"/>
      <c r="H3" s="7" t="s">
        <v>2</v>
      </c>
    </row>
    <row r="4" spans="1:8" ht="52.5" customHeight="1">
      <c r="A4" s="8" t="s">
        <v>176</v>
      </c>
      <c r="B4" s="8" t="s">
        <v>4</v>
      </c>
      <c r="C4" s="8" t="s">
        <v>177</v>
      </c>
      <c r="D4" s="9" t="s">
        <v>6</v>
      </c>
      <c r="E4" s="8" t="s">
        <v>178</v>
      </c>
      <c r="F4" s="10" t="s">
        <v>179</v>
      </c>
      <c r="G4" s="10" t="s">
        <v>180</v>
      </c>
      <c r="H4" s="9" t="s">
        <v>6</v>
      </c>
    </row>
    <row r="5" spans="1:8" s="1" customFormat="1" ht="26.25" customHeight="1">
      <c r="A5" s="11" t="s">
        <v>181</v>
      </c>
      <c r="B5" s="12">
        <v>13800</v>
      </c>
      <c r="C5" s="12">
        <v>13800</v>
      </c>
      <c r="D5" s="13">
        <v>12775.49</v>
      </c>
      <c r="E5" s="14" t="s">
        <v>182</v>
      </c>
      <c r="F5" s="15">
        <v>7130</v>
      </c>
      <c r="G5" s="15">
        <v>10150</v>
      </c>
      <c r="H5" s="16">
        <v>6853.02</v>
      </c>
    </row>
    <row r="6" spans="1:8" ht="26.25" customHeight="1">
      <c r="A6" s="17" t="s">
        <v>183</v>
      </c>
      <c r="B6" s="12">
        <v>240</v>
      </c>
      <c r="C6" s="12">
        <v>240</v>
      </c>
      <c r="D6" s="13">
        <f>217.13</f>
        <v>217.13</v>
      </c>
      <c r="E6" s="14" t="s">
        <v>184</v>
      </c>
      <c r="F6" s="15"/>
      <c r="G6" s="15"/>
      <c r="H6" s="16"/>
    </row>
    <row r="7" spans="1:8" ht="26.25" customHeight="1">
      <c r="A7" s="17" t="s">
        <v>185</v>
      </c>
      <c r="B7" s="12"/>
      <c r="C7" s="12"/>
      <c r="D7" s="12"/>
      <c r="E7" s="14" t="s">
        <v>186</v>
      </c>
      <c r="F7" s="15">
        <v>75</v>
      </c>
      <c r="G7" s="15">
        <v>150</v>
      </c>
      <c r="H7" s="16">
        <v>72.13</v>
      </c>
    </row>
    <row r="8" spans="1:8" ht="26.25" customHeight="1">
      <c r="A8" s="17" t="s">
        <v>187</v>
      </c>
      <c r="B8" s="12"/>
      <c r="C8" s="12"/>
      <c r="D8" s="12"/>
      <c r="E8" s="14" t="s">
        <v>188</v>
      </c>
      <c r="F8" s="18">
        <f>SUM(F5:F7)</f>
        <v>7205</v>
      </c>
      <c r="G8" s="18">
        <f>SUM(G5:G7)</f>
        <v>10300</v>
      </c>
      <c r="H8" s="18">
        <f>SUM(H5:H7)</f>
        <v>6925.15</v>
      </c>
    </row>
    <row r="9" spans="1:8" ht="26.25" customHeight="1">
      <c r="A9" s="17" t="s">
        <v>189</v>
      </c>
      <c r="B9" s="12"/>
      <c r="C9" s="12"/>
      <c r="D9" s="12"/>
      <c r="E9" s="14" t="s">
        <v>190</v>
      </c>
      <c r="F9" s="12"/>
      <c r="G9" s="12"/>
      <c r="H9" s="12"/>
    </row>
    <row r="10" spans="1:8" ht="26.25" customHeight="1">
      <c r="A10" s="17" t="s">
        <v>191</v>
      </c>
      <c r="B10" s="12"/>
      <c r="C10" s="12"/>
      <c r="D10" s="12"/>
      <c r="E10" s="14" t="s">
        <v>192</v>
      </c>
      <c r="F10" s="18"/>
      <c r="G10" s="18"/>
      <c r="H10" s="18"/>
    </row>
    <row r="11" spans="1:8" ht="26.25" customHeight="1">
      <c r="A11" s="17" t="s">
        <v>193</v>
      </c>
      <c r="B11" s="12">
        <v>400</v>
      </c>
      <c r="C11" s="12">
        <v>400</v>
      </c>
      <c r="D11" s="13">
        <v>1721</v>
      </c>
      <c r="E11" s="14" t="s">
        <v>194</v>
      </c>
      <c r="F11" s="18">
        <f>SUM(F8:F10)</f>
        <v>7205</v>
      </c>
      <c r="G11" s="18">
        <f>SUM(G8:G10)</f>
        <v>10300</v>
      </c>
      <c r="H11" s="18">
        <f>SUM(H8:H10)</f>
        <v>6925.15</v>
      </c>
    </row>
    <row r="12" spans="1:8" ht="26.25" customHeight="1">
      <c r="A12" s="17" t="s">
        <v>195</v>
      </c>
      <c r="B12" s="12">
        <f>SUM(B5:B7,B9:B11)</f>
        <v>14440</v>
      </c>
      <c r="C12" s="12">
        <f>SUM(C5:C7,C9:C11)</f>
        <v>14440</v>
      </c>
      <c r="D12" s="12">
        <f>SUM(D5:D7,D9:D11)</f>
        <v>14713.62</v>
      </c>
      <c r="E12" s="14" t="s">
        <v>196</v>
      </c>
      <c r="F12" s="18">
        <f>B15-F11</f>
        <v>7235</v>
      </c>
      <c r="G12" s="18">
        <f>C15-G11</f>
        <v>4140</v>
      </c>
      <c r="H12" s="18">
        <f>D15-H11</f>
        <v>7788.47</v>
      </c>
    </row>
    <row r="13" spans="1:8" ht="26.25" customHeight="1">
      <c r="A13" s="17" t="s">
        <v>197</v>
      </c>
      <c r="B13" s="12"/>
      <c r="C13" s="12"/>
      <c r="D13" s="12"/>
      <c r="E13" s="14" t="s">
        <v>198</v>
      </c>
      <c r="F13" s="18">
        <f>B16+F12</f>
        <v>34394</v>
      </c>
      <c r="G13" s="18">
        <f>C16+G12</f>
        <v>31299</v>
      </c>
      <c r="H13" s="18">
        <f>D16+H12</f>
        <v>27204.47</v>
      </c>
    </row>
    <row r="14" spans="1:8" ht="26.25" customHeight="1">
      <c r="A14" s="17" t="s">
        <v>199</v>
      </c>
      <c r="B14" s="12"/>
      <c r="C14" s="12"/>
      <c r="D14" s="12"/>
      <c r="E14" s="12"/>
      <c r="F14" s="18"/>
      <c r="G14" s="18"/>
      <c r="H14" s="18"/>
    </row>
    <row r="15" spans="1:8" ht="26.25" customHeight="1">
      <c r="A15" s="17" t="s">
        <v>200</v>
      </c>
      <c r="B15" s="12">
        <f>SUM(B12:B14)</f>
        <v>14440</v>
      </c>
      <c r="C15" s="12">
        <f>SUM(C12:C14)</f>
        <v>14440</v>
      </c>
      <c r="D15" s="12">
        <f>SUM(D12:D14)</f>
        <v>14713.62</v>
      </c>
      <c r="E15" s="12"/>
      <c r="F15" s="18"/>
      <c r="G15" s="18"/>
      <c r="H15" s="18"/>
    </row>
    <row r="16" spans="1:8" ht="26.25" customHeight="1">
      <c r="A16" s="17" t="s">
        <v>201</v>
      </c>
      <c r="B16" s="19">
        <v>27159</v>
      </c>
      <c r="C16" s="19">
        <v>27159</v>
      </c>
      <c r="D16" s="20">
        <v>19416</v>
      </c>
      <c r="E16" s="12"/>
      <c r="F16" s="18"/>
      <c r="G16" s="18"/>
      <c r="H16" s="18"/>
    </row>
    <row r="17" spans="1:8" ht="26.25" customHeight="1">
      <c r="A17" s="21" t="s">
        <v>202</v>
      </c>
      <c r="B17" s="12">
        <f>SUM(B15:B16)</f>
        <v>41599</v>
      </c>
      <c r="C17" s="12">
        <f>SUM(C15:C16)</f>
        <v>41599</v>
      </c>
      <c r="D17" s="12">
        <f>SUM(D15:D16)</f>
        <v>34129.620000000003</v>
      </c>
      <c r="E17" s="12" t="s">
        <v>202</v>
      </c>
      <c r="F17" s="18">
        <f>SUM(F11,F13)</f>
        <v>41599</v>
      </c>
      <c r="G17" s="18">
        <f>SUM(G11,G13)</f>
        <v>41599</v>
      </c>
      <c r="H17" s="18">
        <f>SUM(H11,H13)</f>
        <v>34129.620000000003</v>
      </c>
    </row>
    <row r="18" spans="1:8">
      <c r="A18" s="3"/>
      <c r="B18" s="3"/>
      <c r="C18" s="3"/>
      <c r="D18" s="3"/>
      <c r="E18" s="3"/>
      <c r="F18" s="3"/>
      <c r="G18" s="3"/>
      <c r="H18" s="22"/>
    </row>
  </sheetData>
  <mergeCells count="1">
    <mergeCell ref="A2:H2"/>
  </mergeCells>
  <phoneticPr fontId="15" type="noConversion"/>
  <printOptions horizontalCentered="1"/>
  <pageMargins left="0.74803149606299213" right="0.74803149606299213" top="0.74803149606299213" bottom="0.98425196850393704" header="0.51181102362204722" footer="0.51181102362204722"/>
  <pageSetup paperSize="9" scale="90" firstPageNumber="14" orientation="landscape" useFirstPageNumber="1" r:id="rId1"/>
  <headerFooter alignWithMargins="0">
    <oddFooter>&amp;R-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2</vt:i4>
      </vt:variant>
    </vt:vector>
  </HeadingPairs>
  <TitlesOfParts>
    <vt:vector size="10" baseType="lpstr">
      <vt:lpstr>一般公共预算收入</vt:lpstr>
      <vt:lpstr>一般公共预算支出</vt:lpstr>
      <vt:lpstr>一般公共预算收支平衡表</vt:lpstr>
      <vt:lpstr>政府性基金收支</vt:lpstr>
      <vt:lpstr>政府性基金支出明细表</vt:lpstr>
      <vt:lpstr>政府性基金收支平衡表</vt:lpstr>
      <vt:lpstr>国有资本经营收支</vt:lpstr>
      <vt:lpstr>机关事业单位养老保险基金收支</vt:lpstr>
      <vt:lpstr>一般公共预算支出!Print_Area</vt:lpstr>
      <vt:lpstr>政府性基金收支!Print_Area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匿名用户</cp:lastModifiedBy>
  <cp:lastPrinted>2020-12-14T12:33:01Z</cp:lastPrinted>
  <dcterms:created xsi:type="dcterms:W3CDTF">2014-08-11T02:41:00Z</dcterms:created>
  <dcterms:modified xsi:type="dcterms:W3CDTF">2020-12-14T12:33:03Z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