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195" yWindow="150" windowWidth="13020" windowHeight="12240" firstSheet="14" activeTab="16"/>
  </bookViews>
  <sheets>
    <sheet name="0000000" sheetId="1" state="veryHidden" r:id="rId1"/>
    <sheet name="2019年一般公共预算收入执行情况表" sheetId="2" r:id="rId2"/>
    <sheet name="2019年一般公共预算支出执行情况表" sheetId="3" r:id="rId3"/>
    <sheet name="2019年滨江区一般公共预算支出明细表" sheetId="4" r:id="rId4"/>
    <sheet name="2019年一般公共预算基本支出明细表" sheetId="5" r:id="rId5"/>
    <sheet name="2019年一般公共预算收支平衡表" sheetId="6" r:id="rId6"/>
    <sheet name="2019年税收返还和一般性转移支付执行情况表" sheetId="7" r:id="rId7"/>
    <sheet name="2019年省市专项转移支付执行情况表" sheetId="8" r:id="rId8"/>
    <sheet name="2020年一般公共预算收入预期表" sheetId="9" r:id="rId9"/>
    <sheet name="2020年一般公共预算支出预算表" sheetId="10" r:id="rId10"/>
    <sheet name="2020年滨江区一般公共预算支出明细表" sheetId="11" r:id="rId11"/>
    <sheet name="2020年一般公共预算基本支出明细表" sheetId="12" r:id="rId12"/>
    <sheet name="2020年一般公共预算收支平衡表" sheetId="13" r:id="rId13"/>
    <sheet name="2020年税收返还和一般性转移支付预算情况表" sheetId="14" r:id="rId14"/>
    <sheet name="2020年省市专项转移支付预算情况表" sheetId="15" r:id="rId15"/>
    <sheet name="2019年地方政府一般债务限额和余额表" sheetId="16" r:id="rId16"/>
    <sheet name="2020年滨江区政府一般债务情况表" sheetId="17" r:id="rId17"/>
  </sheets>
  <definedNames>
    <definedName name="_xlnm.Print_Area" localSheetId="9">'2020年一般公共预算支出预算表'!$A$1:$D$31</definedName>
  </definedNames>
  <calcPr fullCalcOnLoad="1"/>
</workbook>
</file>

<file path=xl/sharedStrings.xml><?xml version="1.0" encoding="utf-8"?>
<sst xmlns="http://schemas.openxmlformats.org/spreadsheetml/2006/main" count="1096" uniqueCount="775">
  <si>
    <t>单位：万元</t>
  </si>
  <si>
    <t>项  目</t>
  </si>
  <si>
    <t>比上年%</t>
  </si>
  <si>
    <t>一、税收收入</t>
  </si>
  <si>
    <t>二、非税收入</t>
  </si>
  <si>
    <t>1、专项收入</t>
  </si>
  <si>
    <t>项   目</t>
  </si>
  <si>
    <t>财政总收入合计</t>
  </si>
  <si>
    <t>单位：万元</t>
  </si>
  <si>
    <t>省市专款支出</t>
  </si>
  <si>
    <t>区级支出小计</t>
  </si>
  <si>
    <t>2、公共安全支出</t>
  </si>
  <si>
    <t>4、科学技术支出</t>
  </si>
  <si>
    <t>6、社会保障和就业支出</t>
  </si>
  <si>
    <t>8、节能环保支出</t>
  </si>
  <si>
    <t>11、资源勘探信息等支出</t>
  </si>
  <si>
    <t>附表五</t>
  </si>
  <si>
    <t>地方一般公共预算收入小计</t>
  </si>
  <si>
    <t>9、城乡社区支出</t>
  </si>
  <si>
    <t>10、农林水支出</t>
  </si>
  <si>
    <t>合    计</t>
  </si>
  <si>
    <t>附表二</t>
  </si>
  <si>
    <t>1、一般公共服务支出</t>
  </si>
  <si>
    <t>2、企业所得税40%部分</t>
  </si>
  <si>
    <t>3、个人所得税40%部分</t>
  </si>
  <si>
    <t>4、城市维护建设税</t>
  </si>
  <si>
    <t>5、其他税收</t>
  </si>
  <si>
    <t>附表一</t>
  </si>
  <si>
    <t>一般公共预算收入小计</t>
  </si>
  <si>
    <t>中央税收小计</t>
  </si>
  <si>
    <t>1、增值税50%部分</t>
  </si>
  <si>
    <t>政府债券安排的城乡社区支出</t>
  </si>
  <si>
    <t>政府债券安排的城乡社区支出</t>
  </si>
  <si>
    <t>附表六</t>
  </si>
  <si>
    <t>金额</t>
  </si>
  <si>
    <t>收    入</t>
  </si>
  <si>
    <t>支    出</t>
  </si>
  <si>
    <t>其中：一般公共预算收入</t>
  </si>
  <si>
    <t>其中：一般公共预算支出（本级）</t>
  </si>
  <si>
    <t xml:space="preserve">      税收返还</t>
  </si>
  <si>
    <t xml:space="preserve">      省市补助（转移支付）</t>
  </si>
  <si>
    <t>其中：专项结转</t>
  </si>
  <si>
    <t>合  计</t>
  </si>
  <si>
    <t xml:space="preserve">      预算周转金</t>
  </si>
  <si>
    <t>合计</t>
  </si>
  <si>
    <t>科目名称</t>
  </si>
  <si>
    <t>支出数</t>
  </si>
  <si>
    <t>附表七</t>
  </si>
  <si>
    <t>附表八</t>
  </si>
  <si>
    <t>附表九</t>
  </si>
  <si>
    <t>附表十</t>
  </si>
  <si>
    <t>其中：省市专款支出数</t>
  </si>
  <si>
    <t>上年结转</t>
  </si>
  <si>
    <t>本年结转</t>
  </si>
  <si>
    <t>一般公共服务支出</t>
  </si>
  <si>
    <t>工资福利支出</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</si>
  <si>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</si>
  <si>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</si>
  <si>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</si>
  <si>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</si>
  <si>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</si>
  <si>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</si>
  <si>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公务员医疗补助缴费</t>
  </si>
  <si>
    <t xml:space="preserve">  其他社会保障缴费</t>
  </si>
  <si>
    <t xml:space="preserve">  住房公积金</t>
  </si>
  <si>
    <t xml:space="preserve">  医疗费</t>
  </si>
  <si>
    <t xml:space="preserve">  其他工资福利支出</t>
  </si>
  <si>
    <t>经济类科目名称</t>
  </si>
  <si>
    <t>基本支出</t>
  </si>
  <si>
    <t>合  计</t>
  </si>
  <si>
    <t>人员经费</t>
  </si>
  <si>
    <t>公用经费</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</si>
  <si>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</si>
  <si>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</si>
  <si>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</si>
  <si>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</si>
  <si>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</si>
  <si>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</si>
  <si>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</si>
  <si>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</si>
  <si>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</si>
  <si>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</si>
  <si>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</si>
  <si>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</si>
  <si>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</si>
  <si>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</si>
  <si>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</si>
  <si>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</si>
  <si>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</si>
  <si>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</si>
  <si>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</si>
  <si>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</si>
  <si>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</si>
  <si>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</si>
  <si>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</si>
  <si>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</si>
  <si>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</si>
  <si>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</si>
  <si>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</si>
  <si>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退休费</t>
  </si>
  <si>
    <t xml:space="preserve">  生活补助</t>
  </si>
  <si>
    <t xml:space="preserve">  奖励金</t>
  </si>
  <si>
    <t xml:space="preserve">  其他对个人和家庭的补助支出</t>
  </si>
  <si>
    <t>资本性支出</t>
  </si>
  <si>
    <t xml:space="preserve">  办公设备购置</t>
  </si>
  <si>
    <t xml:space="preserve">  专用设备购置</t>
  </si>
  <si>
    <t>2、罚没收入</t>
  </si>
  <si>
    <t>3、国有资源（资产）有偿使用收入</t>
  </si>
  <si>
    <t>5、文化旅游体育与传媒支出</t>
  </si>
  <si>
    <t>7、卫生健康支出</t>
  </si>
  <si>
    <t xml:space="preserve">  抚恤金</t>
  </si>
  <si>
    <t xml:space="preserve">  其他资本性支出</t>
  </si>
  <si>
    <t xml:space="preserve">      行政运行</t>
  </si>
  <si>
    <t xml:space="preserve">      人大会议</t>
  </si>
  <si>
    <t xml:space="preserve">      代表工作</t>
  </si>
  <si>
    <t xml:space="preserve">      一般行政管理事务</t>
  </si>
  <si>
    <t xml:space="preserve">      政协会议</t>
  </si>
  <si>
    <t xml:space="preserve">      委员视察</t>
  </si>
  <si>
    <t xml:space="preserve">      机关服务</t>
  </si>
  <si>
    <t xml:space="preserve">      专项业务活动</t>
  </si>
  <si>
    <t xml:space="preserve">      信访事务</t>
  </si>
  <si>
    <t xml:space="preserve">      事业运行</t>
  </si>
  <si>
    <t xml:space="preserve">      专项统计业务</t>
  </si>
  <si>
    <t xml:space="preserve">      专项普查活动</t>
  </si>
  <si>
    <t xml:space="preserve">      其他财政事务支出</t>
  </si>
  <si>
    <t xml:space="preserve">      审计业务</t>
  </si>
  <si>
    <t xml:space="preserve">      信息化建设</t>
  </si>
  <si>
    <t xml:space="preserve">      其他民主党派及工商联事务支出</t>
  </si>
  <si>
    <t xml:space="preserve">      其他共产党事务支出</t>
  </si>
  <si>
    <t xml:space="preserve">      其他公安支出</t>
  </si>
  <si>
    <t xml:space="preserve">      案件审判</t>
  </si>
  <si>
    <t xml:space="preserve">      “两庭”建设</t>
  </si>
  <si>
    <t xml:space="preserve">      基层司法业务</t>
  </si>
  <si>
    <t xml:space="preserve">      法律援助</t>
  </si>
  <si>
    <t xml:space="preserve">      学前教育</t>
  </si>
  <si>
    <t xml:space="preserve">      小学教育</t>
  </si>
  <si>
    <t xml:space="preserve">      初中教育</t>
  </si>
  <si>
    <t xml:space="preserve">      其他普通教育支出</t>
  </si>
  <si>
    <t xml:space="preserve">      成人中等教育</t>
  </si>
  <si>
    <t xml:space="preserve">      教师进修</t>
  </si>
  <si>
    <t xml:space="preserve">      城市中小学校舍建设</t>
  </si>
  <si>
    <t xml:space="preserve">      其他科学技术管理事务支出</t>
  </si>
  <si>
    <t xml:space="preserve">      应用技术研究与开发</t>
  </si>
  <si>
    <t xml:space="preserve">      产业技术研究与开发</t>
  </si>
  <si>
    <t xml:space="preserve">      科普活动</t>
  </si>
  <si>
    <t xml:space="preserve">      其他科学技术普及支出</t>
  </si>
  <si>
    <t xml:space="preserve">      其他科学技术支出</t>
  </si>
  <si>
    <t xml:space="preserve">      图书馆</t>
  </si>
  <si>
    <t xml:space="preserve">      文化活动</t>
  </si>
  <si>
    <t xml:space="preserve">      群众文化</t>
  </si>
  <si>
    <t xml:space="preserve">      体育竞赛</t>
  </si>
  <si>
    <t xml:space="preserve">      群众体育</t>
  </si>
  <si>
    <t xml:space="preserve">      新闻通讯</t>
  </si>
  <si>
    <t xml:space="preserve">      文化产业发展专项支出</t>
  </si>
  <si>
    <t xml:space="preserve">      综合业务管理</t>
  </si>
  <si>
    <t xml:space="preserve">      劳动保障监察</t>
  </si>
  <si>
    <t xml:space="preserve">      社会保险业务管理事务</t>
  </si>
  <si>
    <t xml:space="preserve">      社会保险经办机构</t>
  </si>
  <si>
    <t xml:space="preserve">      劳动人事争议调解仲裁</t>
  </si>
  <si>
    <t xml:space="preserve">      其他人力资源和社会保障管理事务支出</t>
  </si>
  <si>
    <t xml:space="preserve">      拥军优属</t>
  </si>
  <si>
    <t xml:space="preserve">      民间组织管理</t>
  </si>
  <si>
    <t xml:space="preserve">      行政区划和地名管理</t>
  </si>
  <si>
    <t xml:space="preserve">      基层政权和社区建设</t>
  </si>
  <si>
    <t xml:space="preserve">      其他民政管理事务支出</t>
  </si>
  <si>
    <t xml:space="preserve">      归口管理的行政单位离退休</t>
  </si>
  <si>
    <t xml:space="preserve">      事业单位离退休</t>
  </si>
  <si>
    <t xml:space="preserve">      机关事业单位基本养老保险缴费支出</t>
  </si>
  <si>
    <t xml:space="preserve">      机关事业单位职业年金缴费支出</t>
  </si>
  <si>
    <t xml:space="preserve">      死亡抚恤</t>
  </si>
  <si>
    <t xml:space="preserve">      伤残抚恤</t>
  </si>
  <si>
    <t xml:space="preserve">      在乡复员、退伍军人生活补助</t>
  </si>
  <si>
    <t xml:space="preserve">      义务兵优待</t>
  </si>
  <si>
    <t xml:space="preserve">      其他优抚支出</t>
  </si>
  <si>
    <t xml:space="preserve">      退役士兵安置</t>
  </si>
  <si>
    <t xml:space="preserve">      退役士兵管理教育</t>
  </si>
  <si>
    <t xml:space="preserve">      其他退役安置支出</t>
  </si>
  <si>
    <t xml:space="preserve">      儿童福利</t>
  </si>
  <si>
    <t xml:space="preserve">      老年福利</t>
  </si>
  <si>
    <t xml:space="preserve">      殡葬</t>
  </si>
  <si>
    <t xml:space="preserve">      社会福利事业单位</t>
  </si>
  <si>
    <t xml:space="preserve">      其他社会福利支出</t>
  </si>
  <si>
    <t xml:space="preserve">      残疾人康复</t>
  </si>
  <si>
    <t xml:space="preserve">      残疾人就业和扶贫</t>
  </si>
  <si>
    <t xml:space="preserve">      残疾人生活和护理补贴</t>
  </si>
  <si>
    <t xml:space="preserve">      其他残疾人事业支出</t>
  </si>
  <si>
    <t xml:space="preserve">      城市最低生活保障金支出</t>
  </si>
  <si>
    <t xml:space="preserve">      其他城市生活救助</t>
  </si>
  <si>
    <t xml:space="preserve">      城市社区卫生机构</t>
  </si>
  <si>
    <t xml:space="preserve">      疾病预防控制机构</t>
  </si>
  <si>
    <t xml:space="preserve">      卫生监督机构</t>
  </si>
  <si>
    <t xml:space="preserve">      采供血机构</t>
  </si>
  <si>
    <t xml:space="preserve">      基本公共卫生服务</t>
  </si>
  <si>
    <t xml:space="preserve">      其他公共卫生支出</t>
  </si>
  <si>
    <t xml:space="preserve">      其他计划生育事务支出</t>
  </si>
  <si>
    <t xml:space="preserve">      行政单位医疗</t>
  </si>
  <si>
    <t xml:space="preserve">      事业单位医疗</t>
  </si>
  <si>
    <t xml:space="preserve">      其他环境监测与监察支出</t>
  </si>
  <si>
    <t xml:space="preserve">      其他污染防治支出</t>
  </si>
  <si>
    <t xml:space="preserve">      城管执法</t>
  </si>
  <si>
    <t xml:space="preserve">      工程建设管理</t>
  </si>
  <si>
    <t xml:space="preserve">      住宅建设与房地产市场监管</t>
  </si>
  <si>
    <t xml:space="preserve">      其他城乡社区管理事务支出</t>
  </si>
  <si>
    <t xml:space="preserve">      其他城乡社区公共设施支出</t>
  </si>
  <si>
    <t xml:space="preserve">      农产品质量安全</t>
  </si>
  <si>
    <t xml:space="preserve">      防灾救灾</t>
  </si>
  <si>
    <t xml:space="preserve">      农业生产支持补贴</t>
  </si>
  <si>
    <t xml:space="preserve">      成品油价格改革对渔业的补贴</t>
  </si>
  <si>
    <t xml:space="preserve">      其他农业支出</t>
  </si>
  <si>
    <t xml:space="preserve">      森林生态效益补偿</t>
  </si>
  <si>
    <t xml:space="preserve">      其他林业支出</t>
  </si>
  <si>
    <t xml:space="preserve">      水利工程运行与维护</t>
  </si>
  <si>
    <t xml:space="preserve">      水土保持</t>
  </si>
  <si>
    <t xml:space="preserve">      工业和信息产业支持</t>
  </si>
  <si>
    <t xml:space="preserve">      科技型中小企业技术创新基金</t>
  </si>
  <si>
    <t xml:space="preserve">      中小企业发展专项</t>
  </si>
  <si>
    <t xml:space="preserve">      其他支持中小企业发展和管理支出</t>
  </si>
  <si>
    <t xml:space="preserve">      其他商业流通事务支出</t>
  </si>
  <si>
    <t xml:space="preserve">      其他涉外发展服务支出</t>
  </si>
  <si>
    <t xml:space="preserve">    其他支出</t>
  </si>
  <si>
    <t xml:space="preserve">      其他保障性安居工程支出</t>
  </si>
  <si>
    <t xml:space="preserve">      住房公积金</t>
  </si>
  <si>
    <t xml:space="preserve">      购房补贴</t>
  </si>
  <si>
    <t xml:space="preserve">      地方政府一般债券付息支出</t>
  </si>
  <si>
    <t>行政单位</t>
  </si>
  <si>
    <t>事业单位</t>
  </si>
  <si>
    <t>缺西兴街道</t>
  </si>
  <si>
    <t>汇总的养老金</t>
  </si>
  <si>
    <t>商务局有伙食补助2000</t>
  </si>
  <si>
    <t>月明幼儿园有伙食补助110</t>
  </si>
  <si>
    <t>附表三</t>
  </si>
  <si>
    <t>附表四</t>
  </si>
  <si>
    <t>3、教育支出</t>
  </si>
  <si>
    <t xml:space="preserve">      省市补助（转移支付）支出</t>
  </si>
  <si>
    <t xml:space="preserve">      上解省市</t>
  </si>
  <si>
    <t xml:space="preserve">      一般债券支出</t>
  </si>
  <si>
    <t xml:space="preserve">      一般债券收入</t>
  </si>
  <si>
    <t>省市专项支出</t>
  </si>
  <si>
    <t xml:space="preserve">      预算稳定调节基金</t>
  </si>
  <si>
    <r>
      <t>201</t>
    </r>
    <r>
      <rPr>
        <sz val="12"/>
        <rFont val="宋体"/>
        <family val="0"/>
      </rPr>
      <t>8年实绩数</t>
    </r>
  </si>
  <si>
    <t>2019年实绩数</t>
  </si>
  <si>
    <r>
      <t>201</t>
    </r>
    <r>
      <rPr>
        <sz val="12"/>
        <rFont val="宋体"/>
        <family val="0"/>
      </rPr>
      <t>9年调整预期数</t>
    </r>
  </si>
  <si>
    <t>2019年滨江区一般公共预算收入执行情况表</t>
  </si>
  <si>
    <t>2019年滨江区一般公共预算支出执行情况表</t>
  </si>
  <si>
    <r>
      <t>201</t>
    </r>
    <r>
      <rPr>
        <sz val="12"/>
        <rFont val="宋体"/>
        <family val="0"/>
      </rPr>
      <t>9年调整预算数</t>
    </r>
  </si>
  <si>
    <r>
      <t>201</t>
    </r>
    <r>
      <rPr>
        <sz val="12"/>
        <rFont val="宋体"/>
        <family val="0"/>
      </rPr>
      <t>8年实绩数</t>
    </r>
  </si>
  <si>
    <t>2020年滨江区一般公共预算收入预期表</t>
  </si>
  <si>
    <r>
      <t>201</t>
    </r>
    <r>
      <rPr>
        <sz val="12"/>
        <rFont val="宋体"/>
        <family val="0"/>
      </rPr>
      <t>9年实绩数</t>
    </r>
  </si>
  <si>
    <r>
      <t>20</t>
    </r>
    <r>
      <rPr>
        <sz val="12"/>
        <rFont val="宋体"/>
        <family val="0"/>
      </rPr>
      <t>20年预期数</t>
    </r>
  </si>
  <si>
    <t>2020年滨江区一般公共预算支出预算表</t>
  </si>
  <si>
    <r>
      <t>20</t>
    </r>
    <r>
      <rPr>
        <sz val="12"/>
        <rFont val="宋体"/>
        <family val="0"/>
      </rPr>
      <t>20</t>
    </r>
    <r>
      <rPr>
        <sz val="12"/>
        <rFont val="宋体"/>
        <family val="0"/>
      </rPr>
      <t>年预算数</t>
    </r>
  </si>
  <si>
    <r>
      <t>201</t>
    </r>
    <r>
      <rPr>
        <sz val="12"/>
        <rFont val="宋体"/>
        <family val="0"/>
      </rPr>
      <t>9</t>
    </r>
    <r>
      <rPr>
        <sz val="12"/>
        <rFont val="宋体"/>
        <family val="0"/>
      </rPr>
      <t>年实绩数</t>
    </r>
  </si>
  <si>
    <t xml:space="preserve">2020年滨江区一般公共预算支出明细表 </t>
  </si>
  <si>
    <t xml:space="preserve">2020年滨江区一般公共预算基本支出明细表 </t>
  </si>
  <si>
    <t>2020年滨江区一般公共预算收支平衡表</t>
  </si>
  <si>
    <t>2019年滨江区一般公共预算收支平衡表</t>
  </si>
  <si>
    <t xml:space="preserve">2019年滨江区一般公共预算基本支出明细表 </t>
  </si>
  <si>
    <r>
      <t>201</t>
    </r>
    <r>
      <rPr>
        <sz val="18"/>
        <color indexed="8"/>
        <rFont val="宋体"/>
        <family val="0"/>
      </rPr>
      <t>9</t>
    </r>
    <r>
      <rPr>
        <sz val="18"/>
        <color indexed="8"/>
        <rFont val="宋体"/>
        <family val="0"/>
      </rPr>
      <t xml:space="preserve">年滨江区一般公共预算支出明细表 </t>
    </r>
  </si>
  <si>
    <t>3、国有资源（资产）有偿使用收入</t>
  </si>
  <si>
    <t>1、一般公共服务支出</t>
  </si>
  <si>
    <t>2、公共安全支出</t>
  </si>
  <si>
    <t>3、教育支出</t>
  </si>
  <si>
    <t>4、科学技术支出</t>
  </si>
  <si>
    <t>5、文化旅游体育与传媒支出</t>
  </si>
  <si>
    <t>6、社会保障和就业支出</t>
  </si>
  <si>
    <t>7、卫生健康支出</t>
  </si>
  <si>
    <t>8、节能环保支出</t>
  </si>
  <si>
    <t>9、城乡社区支出</t>
  </si>
  <si>
    <t>10、农林水支出</t>
  </si>
  <si>
    <t>11、资源勘探信息等支出</t>
  </si>
  <si>
    <r>
      <t>1</t>
    </r>
    <r>
      <rPr>
        <sz val="12"/>
        <rFont val="宋体"/>
        <family val="0"/>
      </rPr>
      <t>2、商业服务业等支出</t>
    </r>
  </si>
  <si>
    <r>
      <t>1</t>
    </r>
    <r>
      <rPr>
        <sz val="12"/>
        <rFont val="宋体"/>
        <family val="0"/>
      </rPr>
      <t>3</t>
    </r>
    <r>
      <rPr>
        <sz val="12"/>
        <rFont val="宋体"/>
        <family val="0"/>
      </rPr>
      <t>、援助其他地区支出</t>
    </r>
  </si>
  <si>
    <r>
      <t>1</t>
    </r>
    <r>
      <rPr>
        <sz val="12"/>
        <rFont val="宋体"/>
        <family val="0"/>
      </rPr>
      <t>4</t>
    </r>
    <r>
      <rPr>
        <sz val="12"/>
        <rFont val="宋体"/>
        <family val="0"/>
      </rPr>
      <t>、自然资源海洋气象等支出</t>
    </r>
  </si>
  <si>
    <r>
      <t>1</t>
    </r>
    <r>
      <rPr>
        <sz val="12"/>
        <rFont val="宋体"/>
        <family val="0"/>
      </rPr>
      <t>5</t>
    </r>
    <r>
      <rPr>
        <sz val="12"/>
        <rFont val="宋体"/>
        <family val="0"/>
      </rPr>
      <t>、住房保障支出</t>
    </r>
  </si>
  <si>
    <r>
      <t>1</t>
    </r>
    <r>
      <rPr>
        <sz val="12"/>
        <rFont val="宋体"/>
        <family val="0"/>
      </rPr>
      <t>6</t>
    </r>
    <r>
      <rPr>
        <sz val="12"/>
        <rFont val="宋体"/>
        <family val="0"/>
      </rPr>
      <t>、灾害防治及应急管理支出</t>
    </r>
  </si>
  <si>
    <r>
      <t>1</t>
    </r>
    <r>
      <rPr>
        <sz val="12"/>
        <rFont val="宋体"/>
        <family val="0"/>
      </rPr>
      <t>7</t>
    </r>
    <r>
      <rPr>
        <sz val="12"/>
        <rFont val="宋体"/>
        <family val="0"/>
      </rPr>
      <t>、预备费</t>
    </r>
  </si>
  <si>
    <r>
      <t>1</t>
    </r>
    <r>
      <rPr>
        <sz val="12"/>
        <rFont val="宋体"/>
        <family val="0"/>
      </rPr>
      <t>8</t>
    </r>
    <r>
      <rPr>
        <sz val="12"/>
        <rFont val="宋体"/>
        <family val="0"/>
      </rPr>
      <t>、其他支出</t>
    </r>
  </si>
  <si>
    <r>
      <t>1</t>
    </r>
    <r>
      <rPr>
        <sz val="12"/>
        <rFont val="宋体"/>
        <family val="0"/>
      </rPr>
      <t>9</t>
    </r>
    <r>
      <rPr>
        <sz val="12"/>
        <rFont val="宋体"/>
        <family val="0"/>
      </rPr>
      <t>、债务付息支出</t>
    </r>
  </si>
  <si>
    <r>
      <t>2</t>
    </r>
    <r>
      <rPr>
        <sz val="12"/>
        <rFont val="宋体"/>
        <family val="0"/>
      </rPr>
      <t>0</t>
    </r>
    <r>
      <rPr>
        <sz val="12"/>
        <rFont val="宋体"/>
        <family val="0"/>
      </rPr>
      <t>、债务发行费用支出</t>
    </r>
  </si>
  <si>
    <t xml:space="preserve">  人大事务</t>
  </si>
  <si>
    <t xml:space="preserve">    人大会议</t>
  </si>
  <si>
    <t xml:space="preserve">    人大监督</t>
  </si>
  <si>
    <t xml:space="preserve">    其他人大事务支出</t>
  </si>
  <si>
    <t xml:space="preserve">  政协事务</t>
  </si>
  <si>
    <t xml:space="preserve">    政协会议</t>
  </si>
  <si>
    <t xml:space="preserve">    委员视察</t>
  </si>
  <si>
    <t xml:space="preserve">    专项服务</t>
  </si>
  <si>
    <t xml:space="preserve">    信访事务</t>
  </si>
  <si>
    <t xml:space="preserve">  发展与改革事务</t>
  </si>
  <si>
    <t xml:space="preserve">  财政事务</t>
  </si>
  <si>
    <t xml:space="preserve">  审计事务</t>
  </si>
  <si>
    <t xml:space="preserve">    审计业务</t>
  </si>
  <si>
    <t xml:space="preserve">    审计管理</t>
  </si>
  <si>
    <t xml:space="preserve">  纪检监察事务</t>
  </si>
  <si>
    <t xml:space="preserve">  商贸事务</t>
  </si>
  <si>
    <t xml:space="preserve">  知识产权事务</t>
  </si>
  <si>
    <t xml:space="preserve">  民族事务</t>
  </si>
  <si>
    <t xml:space="preserve">    其他民族事务支出</t>
  </si>
  <si>
    <t xml:space="preserve">  其他港澳台侨事务</t>
  </si>
  <si>
    <t xml:space="preserve">    其他港澳台事务支出</t>
  </si>
  <si>
    <t xml:space="preserve">  民主党派及工商联事务</t>
  </si>
  <si>
    <t xml:space="preserve">    其他民主党派及工商联事务支出</t>
  </si>
  <si>
    <t xml:space="preserve">  群众团体事务</t>
  </si>
  <si>
    <t xml:space="preserve">  党委办公厅（室）及相关机构事务</t>
  </si>
  <si>
    <t xml:space="preserve">  组织事务</t>
  </si>
  <si>
    <t xml:space="preserve">  宣传事务</t>
  </si>
  <si>
    <t xml:space="preserve">  统战事务</t>
  </si>
  <si>
    <t xml:space="preserve">    其他统战事务支出</t>
  </si>
  <si>
    <t xml:space="preserve">  其他共产党事务支出</t>
  </si>
  <si>
    <t xml:space="preserve">  市场监督管理事务</t>
  </si>
  <si>
    <t xml:space="preserve">    质量基础</t>
  </si>
  <si>
    <t xml:space="preserve">    质量安全监管</t>
  </si>
  <si>
    <t>公共安全支出</t>
  </si>
  <si>
    <t xml:space="preserve">  公安</t>
  </si>
  <si>
    <t xml:space="preserve">    执法办案</t>
  </si>
  <si>
    <t xml:space="preserve">    其他公安支出</t>
  </si>
  <si>
    <t xml:space="preserve">  检察</t>
  </si>
  <si>
    <t xml:space="preserve">    检察监督</t>
  </si>
  <si>
    <t xml:space="preserve">  法院</t>
  </si>
  <si>
    <t xml:space="preserve">    案件审判</t>
  </si>
  <si>
    <t xml:space="preserve">  司法</t>
  </si>
  <si>
    <t xml:space="preserve">    法律援助</t>
  </si>
  <si>
    <t xml:space="preserve">    社区矫正</t>
  </si>
  <si>
    <t>教育支出</t>
  </si>
  <si>
    <t xml:space="preserve">  教育管理事务</t>
  </si>
  <si>
    <t xml:space="preserve">  普通教育</t>
  </si>
  <si>
    <t xml:space="preserve">    学前教育</t>
  </si>
  <si>
    <t xml:space="preserve">    小学教育</t>
  </si>
  <si>
    <t xml:space="preserve">    初中教育</t>
  </si>
  <si>
    <t xml:space="preserve">    其他普通教育支出</t>
  </si>
  <si>
    <t xml:space="preserve">  成人教育</t>
  </si>
  <si>
    <t xml:space="preserve">    成人中等教育</t>
  </si>
  <si>
    <t xml:space="preserve">    其他成人教育支出</t>
  </si>
  <si>
    <t xml:space="preserve">  进修及培训</t>
  </si>
  <si>
    <t xml:space="preserve">    教师进修</t>
  </si>
  <si>
    <t xml:space="preserve">  教育费附加安排的支出</t>
  </si>
  <si>
    <t xml:space="preserve">  其他教育支出</t>
  </si>
  <si>
    <t xml:space="preserve">    其他教育支出</t>
  </si>
  <si>
    <t>科学技术支出</t>
  </si>
  <si>
    <t xml:space="preserve">  科学技术管理事务</t>
  </si>
  <si>
    <t xml:space="preserve">  技术研究与开发</t>
  </si>
  <si>
    <t xml:space="preserve">    其他技术研究与开发支出</t>
  </si>
  <si>
    <t xml:space="preserve">  科学技术普及</t>
  </si>
  <si>
    <t xml:space="preserve">    科普活动</t>
  </si>
  <si>
    <t xml:space="preserve">    其他科学技术普及支出</t>
  </si>
  <si>
    <t>文化旅游体育与传媒支出</t>
  </si>
  <si>
    <t xml:space="preserve">  文化和旅游</t>
  </si>
  <si>
    <t xml:space="preserve">    图书馆</t>
  </si>
  <si>
    <t xml:space="preserve">    文化活动</t>
  </si>
  <si>
    <t xml:space="preserve">    群众文化</t>
  </si>
  <si>
    <t xml:space="preserve">    文化和旅游市场管理</t>
  </si>
  <si>
    <t xml:space="preserve">    旅游宣传</t>
  </si>
  <si>
    <t xml:space="preserve">    其他文化和旅游支出</t>
  </si>
  <si>
    <t xml:space="preserve">  体育</t>
  </si>
  <si>
    <t xml:space="preserve">    运动项目管理</t>
  </si>
  <si>
    <t xml:space="preserve">    体育竞赛</t>
  </si>
  <si>
    <t xml:space="preserve">    体育训练</t>
  </si>
  <si>
    <t xml:space="preserve">    群众体育</t>
  </si>
  <si>
    <t xml:space="preserve">  新闻出版电影</t>
  </si>
  <si>
    <t xml:space="preserve">    新闻通讯</t>
  </si>
  <si>
    <t xml:space="preserve">  其他文化旅游体育与传媒支出</t>
  </si>
  <si>
    <t xml:space="preserve">    其他文化体育与传媒支出</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</si>
  <si>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</si>
  <si>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</si>
  <si>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</si>
  <si>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</si>
  <si>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</si>
  <si>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</si>
  <si>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公共就业服务和职业技能鉴定机构</t>
  </si>
  <si>
    <t xml:space="preserve">    劳动人事争议调节仲裁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</si>
  <si>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</si>
  <si>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</si>
  <si>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</si>
  <si>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</si>
  <si>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</si>
  <si>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</si>
  <si>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</si>
  <si>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</si>
  <si>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</si>
  <si>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</si>
  <si>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</si>
  <si>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就业补助</t>
  </si>
  <si>
    <t xml:space="preserve">    就业创业服务补贴</t>
  </si>
  <si>
    <t xml:space="preserve">    公益性岗位补贴</t>
  </si>
  <si>
    <t xml:space="preserve">  抚恤</t>
  </si>
  <si>
    <t xml:space="preserve">    在乡复员、退伍军人生活补助</t>
  </si>
  <si>
    <t xml:space="preserve">    义务兵优待</t>
  </si>
  <si>
    <t xml:space="preserve">    其他优抚支出</t>
  </si>
  <si>
    <t xml:space="preserve">  退役安置</t>
  </si>
  <si>
    <t xml:space="preserve">    退役士兵安置</t>
  </si>
  <si>
    <t xml:space="preserve">    退役士兵管理教育</t>
  </si>
  <si>
    <t xml:space="preserve">  社会福利</t>
  </si>
  <si>
    <t xml:space="preserve">    老年福利</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</si>
  <si>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</si>
  <si>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</si>
  <si>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</si>
  <si>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</si>
  <si>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</si>
  <si>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</si>
  <si>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</si>
  <si>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</si>
  <si>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</si>
  <si>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最低生活保障</t>
  </si>
  <si>
    <t xml:space="preserve">    城市最低生活保障金支出</t>
  </si>
  <si>
    <t xml:space="preserve">  临时救助</t>
  </si>
  <si>
    <t xml:space="preserve">    流浪乞讨人员救助支出</t>
  </si>
  <si>
    <t xml:space="preserve">  其他生活救助</t>
  </si>
  <si>
    <t xml:space="preserve">    其他城市生活救助</t>
  </si>
  <si>
    <t xml:space="preserve">  退役军人管理事务</t>
  </si>
  <si>
    <t xml:space="preserve">  其他社会保障和就业支出</t>
  </si>
  <si>
    <t xml:space="preserve">    其他社会保障和就业支出</t>
  </si>
  <si>
    <t>卫生健康支出</t>
  </si>
  <si>
    <t xml:space="preserve">  卫生健康管理支出</t>
  </si>
  <si>
    <t xml:space="preserve">    其他卫生健康管理事务支出</t>
  </si>
  <si>
    <t xml:space="preserve">  基层医疗卫生机构</t>
  </si>
  <si>
    <t xml:space="preserve">    城市社区卫生机构</t>
  </si>
  <si>
    <t xml:space="preserve">  公共卫生</t>
  </si>
  <si>
    <t xml:space="preserve">    疾病预防控制机构</t>
  </si>
  <si>
    <t xml:space="preserve">    卫生监督机构</t>
  </si>
  <si>
    <t xml:space="preserve">    采供血机构</t>
  </si>
  <si>
    <t xml:space="preserve">    基本公共卫生服务</t>
  </si>
  <si>
    <t xml:space="preserve">    其他公共卫生支出</t>
  </si>
  <si>
    <t xml:space="preserve">  中医药</t>
  </si>
  <si>
    <t xml:space="preserve">  计划生育事务</t>
  </si>
  <si>
    <t xml:space="preserve">    其他计划生育事务支出</t>
  </si>
  <si>
    <t xml:space="preserve">  行政事业单位医疗</t>
  </si>
  <si>
    <t xml:space="preserve">    行政单位医疗</t>
  </si>
  <si>
    <t xml:space="preserve">  其他卫生健康支出</t>
  </si>
  <si>
    <t xml:space="preserve">    其他卫生健康支出</t>
  </si>
  <si>
    <t>节能环保支出</t>
  </si>
  <si>
    <t xml:space="preserve">  环境保护管理事务</t>
  </si>
  <si>
    <t xml:space="preserve">    其他环境保护管理事务支出</t>
  </si>
  <si>
    <t xml:space="preserve">  其他节能环保支出</t>
  </si>
  <si>
    <t xml:space="preserve">    其他节能环保支出</t>
  </si>
  <si>
    <t>城乡社区支出</t>
  </si>
  <si>
    <t xml:space="preserve">  城乡社区管理事务</t>
  </si>
  <si>
    <t xml:space="preserve">    城管执法</t>
  </si>
  <si>
    <t xml:space="preserve">    工程建设管理</t>
  </si>
  <si>
    <t xml:space="preserve">    其他城乡社区管理事务支出</t>
  </si>
  <si>
    <t xml:space="preserve">  城乡社区规划与管理</t>
  </si>
  <si>
    <t xml:space="preserve">    城乡社区规划与管理</t>
  </si>
  <si>
    <t xml:space="preserve">  城乡社区公共设施</t>
  </si>
  <si>
    <t xml:space="preserve">    其他城乡社区公共设施支出</t>
  </si>
  <si>
    <t xml:space="preserve">    城乡社区环境卫生</t>
  </si>
  <si>
    <t>农林水支出</t>
  </si>
  <si>
    <t xml:space="preserve">  农业农村</t>
  </si>
  <si>
    <t xml:space="preserve">    病虫害控制</t>
  </si>
  <si>
    <t xml:space="preserve">    农产品质量安全</t>
  </si>
  <si>
    <t xml:space="preserve">    防灾救灾</t>
  </si>
  <si>
    <t xml:space="preserve">    农业生产发展</t>
  </si>
  <si>
    <t xml:space="preserve">  林业和草原</t>
  </si>
  <si>
    <t xml:space="preserve">    森林生态效益补偿</t>
  </si>
  <si>
    <t xml:space="preserve">  水利</t>
  </si>
  <si>
    <t xml:space="preserve">    水利工程运行与维护</t>
  </si>
  <si>
    <t xml:space="preserve">  扶贫</t>
  </si>
  <si>
    <t xml:space="preserve">    其他扶贫支出</t>
  </si>
  <si>
    <t xml:space="preserve">  农村综合改革</t>
  </si>
  <si>
    <t xml:space="preserve">    对村集体经济组织的补助</t>
  </si>
  <si>
    <t xml:space="preserve">  其他农林水支出</t>
  </si>
  <si>
    <t xml:space="preserve">    其他农林水支出</t>
  </si>
  <si>
    <t>资源勘探工作信息等支出</t>
  </si>
  <si>
    <t xml:space="preserve">  支持中小企业发展和管理支出</t>
  </si>
  <si>
    <t xml:space="preserve">    科技型中小企业技术创新基金</t>
  </si>
  <si>
    <t xml:space="preserve">    其他支持中小企业发展和管理支出</t>
  </si>
  <si>
    <t xml:space="preserve">  其他资源勘探工作信息等支出</t>
  </si>
  <si>
    <t xml:space="preserve">    其他资源勘探工作信息等支出</t>
  </si>
  <si>
    <t>商业服务业等支出</t>
  </si>
  <si>
    <t xml:space="preserve">  其他商业服务业等支出</t>
  </si>
  <si>
    <t xml:space="preserve">    其他商业服务业等支出</t>
  </si>
  <si>
    <t>援助其他地区支出</t>
  </si>
  <si>
    <t>自然资源海洋气象支出</t>
  </si>
  <si>
    <t xml:space="preserve">  自然资源事务</t>
  </si>
  <si>
    <t>住房保障支出</t>
  </si>
  <si>
    <t xml:space="preserve">  住房改革支出</t>
  </si>
  <si>
    <t xml:space="preserve">    住房公积金</t>
  </si>
  <si>
    <t xml:space="preserve">    购房补贴</t>
  </si>
  <si>
    <t>灾害防治及应急管理支出</t>
  </si>
  <si>
    <t xml:space="preserve">  应急管理事务</t>
  </si>
  <si>
    <t xml:space="preserve">    灾害风险防治</t>
  </si>
  <si>
    <t xml:space="preserve">    安全监管</t>
  </si>
  <si>
    <t xml:space="preserve">  消防事务</t>
  </si>
  <si>
    <t>预备费</t>
  </si>
  <si>
    <t>其他支出</t>
  </si>
  <si>
    <t xml:space="preserve">  年初预留</t>
  </si>
  <si>
    <t xml:space="preserve">  其他支出</t>
  </si>
  <si>
    <t>债务付息支出</t>
  </si>
  <si>
    <t xml:space="preserve">  地方政府一般债务付息支出</t>
  </si>
  <si>
    <t xml:space="preserve">    地方政府一般债券付息支出</t>
  </si>
  <si>
    <t>债务发行费用支出</t>
  </si>
  <si>
    <t xml:space="preserve">    行政运行</t>
  </si>
  <si>
    <t xml:space="preserve">    一般行政管理事务</t>
  </si>
  <si>
    <t xml:space="preserve">    机关服务</t>
  </si>
  <si>
    <t xml:space="preserve">    事业运行</t>
  </si>
  <si>
    <t xml:space="preserve">    信息化建设</t>
  </si>
  <si>
    <t xml:space="preserve">    城市中小学校舍建设</t>
  </si>
  <si>
    <t xml:space="preserve">    中医</t>
  </si>
  <si>
    <t xml:space="preserve">    水土保持</t>
  </si>
  <si>
    <t xml:space="preserve">  政府办公厅（室）及相关机构事务</t>
  </si>
  <si>
    <t xml:space="preserve">    其他政府办公厅（室）及相关机构事务支出</t>
  </si>
  <si>
    <t>交通运输支出</t>
  </si>
  <si>
    <t>资源勘探信息等支出</t>
  </si>
  <si>
    <t>自然资源海洋气象等支出</t>
  </si>
  <si>
    <t xml:space="preserve">   人大事务</t>
  </si>
  <si>
    <t xml:space="preserve">   政协事务</t>
  </si>
  <si>
    <t xml:space="preserve">   政府办公厅（室）及相关机构事务</t>
  </si>
  <si>
    <t xml:space="preserve">      其他政府办公厅（室）及相关机构事务支出</t>
  </si>
  <si>
    <t xml:space="preserve">   发展与改革事务</t>
  </si>
  <si>
    <t xml:space="preserve">      其他发展与改革事务支出</t>
  </si>
  <si>
    <t xml:space="preserve">   统计信息事务</t>
  </si>
  <si>
    <t xml:space="preserve">   财政事务</t>
  </si>
  <si>
    <t xml:space="preserve">      财政委托业务支出</t>
  </si>
  <si>
    <t xml:space="preserve">   审计事务</t>
  </si>
  <si>
    <t xml:space="preserve">   纪检监察事务</t>
  </si>
  <si>
    <t xml:space="preserve">      其他纪检监察事务支出</t>
  </si>
  <si>
    <t xml:space="preserve">   商贸事务</t>
  </si>
  <si>
    <t xml:space="preserve">   知识产权事务</t>
  </si>
  <si>
    <t xml:space="preserve">   民族事务</t>
  </si>
  <si>
    <t xml:space="preserve">      其他民族事务支出</t>
  </si>
  <si>
    <t xml:space="preserve">   民主党派及工商联事务</t>
  </si>
  <si>
    <t xml:space="preserve">   群众团体事务</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</si>
  <si>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</si>
  <si>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</si>
  <si>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</si>
  <si>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</si>
  <si>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</si>
  <si>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</si>
  <si>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其他共产党事务支出</t>
  </si>
  <si>
    <t xml:space="preserve">   市场监督管理事务</t>
  </si>
  <si>
    <t xml:space="preserve">      市场监督管理专项</t>
  </si>
  <si>
    <t xml:space="preserve">      市场监管执法</t>
  </si>
  <si>
    <t xml:space="preserve">      消费者权益保护</t>
  </si>
  <si>
    <t xml:space="preserve">      市场监督管理技术支持</t>
  </si>
  <si>
    <t xml:space="preserve">      标准化管理</t>
  </si>
  <si>
    <t xml:space="preserve">      其他市场监督管理事务</t>
  </si>
  <si>
    <t xml:space="preserve">   公安</t>
  </si>
  <si>
    <t xml:space="preserve">      执法办案</t>
  </si>
  <si>
    <t xml:space="preserve">   检察</t>
  </si>
  <si>
    <t xml:space="preserve">      检察监督</t>
  </si>
  <si>
    <t xml:space="preserve">   法院</t>
  </si>
  <si>
    <t xml:space="preserve">   司法</t>
  </si>
  <si>
    <t xml:space="preserve">      社区矫正</t>
  </si>
  <si>
    <t xml:space="preserve">   教育管理事务</t>
  </si>
  <si>
    <t xml:space="preserve">   普通教育</t>
  </si>
  <si>
    <t xml:space="preserve">   成人教育</t>
  </si>
  <si>
    <t xml:space="preserve">   进修及培训</t>
  </si>
  <si>
    <t xml:space="preserve">   教育费附加安排的支出</t>
  </si>
  <si>
    <t xml:space="preserve">      其他教育费附加安排的支出</t>
  </si>
  <si>
    <t xml:space="preserve">   其他教育支出</t>
  </si>
  <si>
    <t xml:space="preserve">      其他教育支出</t>
  </si>
  <si>
    <t xml:space="preserve">   科学技术管理事务</t>
  </si>
  <si>
    <t xml:space="preserve">   技术研究与开发</t>
  </si>
  <si>
    <t xml:space="preserve">   科学技术普及</t>
  </si>
  <si>
    <t xml:space="preserve">   其他科学技术支出</t>
  </si>
  <si>
    <t xml:space="preserve">      科技奖励</t>
  </si>
  <si>
    <t xml:space="preserve">   文化和旅游</t>
  </si>
  <si>
    <t xml:space="preserve">      文化和旅游市场管理</t>
  </si>
  <si>
    <t xml:space="preserve">      其他文化和旅游支出</t>
  </si>
  <si>
    <t xml:space="preserve">   体育</t>
  </si>
  <si>
    <t xml:space="preserve">      运动项目管理</t>
  </si>
  <si>
    <t xml:space="preserve">      体育训练</t>
  </si>
  <si>
    <t xml:space="preserve">   新闻出版电影</t>
  </si>
  <si>
    <t xml:space="preserve">   广播电视</t>
  </si>
  <si>
    <t xml:space="preserve">      其他广播电视支出</t>
  </si>
  <si>
    <t xml:space="preserve">   其他文化体育与传媒支出</t>
  </si>
  <si>
    <t xml:space="preserve">      其他文化体育与传媒支出</t>
  </si>
  <si>
    <t xml:space="preserve">   人力资源和社会保障管理事务</t>
  </si>
  <si>
    <t xml:space="preserve">      就业管理事务</t>
  </si>
  <si>
    <t xml:space="preserve">      公共就业服务和职业技能鉴定机构</t>
  </si>
  <si>
    <t xml:space="preserve">   民政管理事务</t>
  </si>
  <si>
    <t xml:space="preserve">   行政事业单位离退休</t>
  </si>
  <si>
    <t xml:space="preserve">   抚恤</t>
  </si>
  <si>
    <t xml:space="preserve">   退役安置</t>
  </si>
  <si>
    <t xml:space="preserve">   社会福利</t>
  </si>
  <si>
    <t xml:space="preserve">   残疾人事业</t>
  </si>
  <si>
    <t xml:space="preserve">      残疾人体育</t>
  </si>
  <si>
    <t xml:space="preserve">   最低生活保障</t>
  </si>
  <si>
    <t xml:space="preserve">   临时救助</t>
  </si>
  <si>
    <t xml:space="preserve">      流浪乞讨人员救助支出</t>
  </si>
  <si>
    <t xml:space="preserve">   其他生活救助</t>
  </si>
  <si>
    <t xml:space="preserve">   财政对基本养老保险基金的补助</t>
  </si>
  <si>
    <t xml:space="preserve">      财政对城乡居民基本养老保险基金的补助</t>
  </si>
  <si>
    <t xml:space="preserve">      财政对其他基本养老保险基金的补助</t>
  </si>
  <si>
    <t xml:space="preserve">   退役军人管理事务</t>
  </si>
  <si>
    <t xml:space="preserve">      其他退役军人事务管理支出</t>
  </si>
  <si>
    <t xml:space="preserve">   其他社会保障和就业支出</t>
  </si>
  <si>
    <t xml:space="preserve">      其他社会保障和就业支出</t>
  </si>
  <si>
    <t xml:space="preserve">   卫生健康管理事务</t>
  </si>
  <si>
    <t xml:space="preserve">      其他卫生健康管理事务支出</t>
  </si>
  <si>
    <t xml:space="preserve">   基层医疗卫生机构</t>
  </si>
  <si>
    <t xml:space="preserve">   公共卫生</t>
  </si>
  <si>
    <t xml:space="preserve">      重大公共卫生专项</t>
  </si>
  <si>
    <t xml:space="preserve">   中医药</t>
  </si>
  <si>
    <t xml:space="preserve">      中医（民族医）药专项</t>
  </si>
  <si>
    <t xml:space="preserve">   计划生育事务</t>
  </si>
  <si>
    <t xml:space="preserve">   行政事业单位医疗</t>
  </si>
  <si>
    <t xml:space="preserve">   其他卫生健康支出</t>
  </si>
  <si>
    <t xml:space="preserve">      其他卫生健康支出</t>
  </si>
  <si>
    <t xml:space="preserve">   环境保护管理事务</t>
  </si>
  <si>
    <t xml:space="preserve">      其他环境保护管理事务支出</t>
  </si>
  <si>
    <t xml:space="preserve">   环境监测与监察</t>
  </si>
  <si>
    <t xml:space="preserve">   污染防治</t>
  </si>
  <si>
    <t xml:space="preserve">   自然生态保护</t>
  </si>
  <si>
    <t xml:space="preserve">      生态保护</t>
  </si>
  <si>
    <t xml:space="preserve">   能源节约利用</t>
  </si>
  <si>
    <t xml:space="preserve">      能源节约利用</t>
  </si>
  <si>
    <t xml:space="preserve">   其他节能环保支出</t>
  </si>
  <si>
    <t xml:space="preserve">      其他节能环保支出</t>
  </si>
  <si>
    <t xml:space="preserve">   城乡社区管理事务</t>
  </si>
  <si>
    <t xml:space="preserve">   城乡社区规划与管理</t>
  </si>
  <si>
    <t xml:space="preserve">      城乡社区规划与管理</t>
  </si>
  <si>
    <t xml:space="preserve">   城乡社区公共设施</t>
  </si>
  <si>
    <t xml:space="preserve">   城乡社区环境卫生</t>
  </si>
  <si>
    <t xml:space="preserve">      城乡社区环境卫生</t>
  </si>
  <si>
    <t xml:space="preserve">   其他城乡社区支出</t>
  </si>
  <si>
    <t xml:space="preserve">      其他城乡社区支出</t>
  </si>
  <si>
    <t xml:space="preserve">   农业</t>
  </si>
  <si>
    <t xml:space="preserve">      农业组织化与产业化经营</t>
  </si>
  <si>
    <t xml:space="preserve">   林业和草原</t>
  </si>
  <si>
    <t xml:space="preserve">   水利</t>
  </si>
  <si>
    <t xml:space="preserve">   普惠金融发展支出</t>
  </si>
  <si>
    <t xml:space="preserve">      其他普惠金融发展支出</t>
  </si>
  <si>
    <t xml:space="preserve">   其他农林水支出</t>
  </si>
  <si>
    <t xml:space="preserve">      其他农林水支出</t>
  </si>
  <si>
    <t xml:space="preserve">   公路水路运输</t>
  </si>
  <si>
    <t xml:space="preserve">      其他公路水路运输支出</t>
  </si>
  <si>
    <t xml:space="preserve">   工业和信息产业监管</t>
  </si>
  <si>
    <t xml:space="preserve">   支持中小企业发展和管理支出</t>
  </si>
  <si>
    <t xml:space="preserve">   其他资源勘探信息等支出</t>
  </si>
  <si>
    <t xml:space="preserve">      其他资源勘探信息等支出</t>
  </si>
  <si>
    <t xml:space="preserve">   商业流通事务</t>
  </si>
  <si>
    <t xml:space="preserve">   涉外发展服务支出</t>
  </si>
  <si>
    <t xml:space="preserve">   其他商业服务业等支出</t>
  </si>
  <si>
    <t xml:space="preserve">      服务业基础设施建设</t>
  </si>
  <si>
    <t xml:space="preserve">      其他商业服务业等支出</t>
  </si>
  <si>
    <t xml:space="preserve">   其他支出</t>
  </si>
  <si>
    <t xml:space="preserve">   自然资源事务</t>
  </si>
  <si>
    <t xml:space="preserve">   海洋管理事务</t>
  </si>
  <si>
    <t xml:space="preserve">   保障性安居工程支出</t>
  </si>
  <si>
    <t xml:space="preserve">   住房改革支出</t>
  </si>
  <si>
    <t xml:space="preserve">   应急管理事务</t>
  </si>
  <si>
    <t xml:space="preserve">      灾害风险防治</t>
  </si>
  <si>
    <t xml:space="preserve">      安全监管</t>
  </si>
  <si>
    <t xml:space="preserve">      安全生产基础</t>
  </si>
  <si>
    <t xml:space="preserve">      其他支出</t>
  </si>
  <si>
    <t xml:space="preserve">   地方政府一般债务付息支出</t>
  </si>
  <si>
    <t xml:space="preserve">   地方政府一般债务发行费用支出</t>
  </si>
  <si>
    <t xml:space="preserve">      税收返还</t>
  </si>
  <si>
    <t xml:space="preserve">      省市补助（转移支付）支出</t>
  </si>
  <si>
    <t xml:space="preserve">      省市补助（转移支付）</t>
  </si>
  <si>
    <t xml:space="preserve">      上解省市</t>
  </si>
  <si>
    <t>上年结转</t>
  </si>
  <si>
    <t>本年结转</t>
  </si>
  <si>
    <t>其中：专项结转</t>
  </si>
  <si>
    <t xml:space="preserve">      预算稳定调节基金</t>
  </si>
  <si>
    <t xml:space="preserve">      预算周转金</t>
  </si>
  <si>
    <t>为调整预期%</t>
  </si>
  <si>
    <t>区级支出合计</t>
  </si>
  <si>
    <t>为调整预算%</t>
  </si>
  <si>
    <t xml:space="preserve">  机关工资福利支出</t>
  </si>
  <si>
    <t xml:space="preserve">    工资奖金津补贴</t>
  </si>
  <si>
    <t xml:space="preserve">    社会保障缴费</t>
  </si>
  <si>
    <t xml:space="preserve">    其他工资福利支出</t>
  </si>
  <si>
    <t xml:space="preserve">  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</si>
  <si>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</si>
  <si>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</si>
  <si>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</si>
  <si>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</si>
  <si>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</si>
  <si>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</si>
  <si>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</si>
  <si>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</si>
  <si>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</si>
  <si>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</si>
  <si>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 xml:space="preserve">  机关资本性支出(一)</t>
  </si>
  <si>
    <t xml:space="preserve">    设备购置</t>
  </si>
  <si>
    <t xml:space="preserve">    其他资本性支出</t>
  </si>
  <si>
    <t xml:space="preserve">  对事业单位经常性补助</t>
  </si>
  <si>
    <t xml:space="preserve">    工资福利支出</t>
  </si>
  <si>
    <t xml:space="preserve">    商品和服务支出</t>
  </si>
  <si>
    <t xml:space="preserve">  对事业单位资本性补助</t>
  </si>
  <si>
    <t xml:space="preserve">    资本性支出(一)</t>
  </si>
  <si>
    <t xml:space="preserve">  对个人和家庭的补助</t>
  </si>
  <si>
    <t xml:space="preserve">    社会福利和救助</t>
  </si>
  <si>
    <t xml:space="preserve">    离退休费</t>
  </si>
  <si>
    <t xml:space="preserve">    其他对个人和家庭补助</t>
  </si>
  <si>
    <t>备注：1、文化旅游体育与传媒支出科目比例下降较大的原因是区文化中心建设完毕，政府投资预算下降；2、卫生健康支出科目比例下降较大的原因是西兴卫生院建设完毕，政府投资预算下降；3、资源勘探信息等支出科目比例下降较大的原因是部分产业扶持资金转列科学技术支出；4、其他支出科目比例下降较大的原因是市属单位经费补助转列城乡社区支出。</t>
  </si>
  <si>
    <t xml:space="preserve">  城乡社区环境卫生</t>
  </si>
  <si>
    <t>商业服务业等支出</t>
  </si>
  <si>
    <t xml:space="preserve">  其他城乡社区支出</t>
  </si>
  <si>
    <t xml:space="preserve">    其他城乡社区支出</t>
  </si>
  <si>
    <t xml:space="preserve">  其他商业服务业等支出</t>
  </si>
  <si>
    <t xml:space="preserve">    其他商业服务业等支出</t>
  </si>
  <si>
    <t>项目</t>
  </si>
  <si>
    <t>2019年预算</t>
  </si>
  <si>
    <t>2019年执行数</t>
  </si>
  <si>
    <t>一、税收返还支出</t>
  </si>
  <si>
    <t xml:space="preserve">所得税基数返还支出 </t>
  </si>
  <si>
    <t>成品油改革税收返还支出</t>
  </si>
  <si>
    <t>增值税税收返还支出</t>
  </si>
  <si>
    <t>消费税税收返还支出</t>
  </si>
  <si>
    <t>营改增基数返还支出</t>
  </si>
  <si>
    <t>二、一般性转移支付</t>
  </si>
  <si>
    <t>体制补助支出</t>
  </si>
  <si>
    <t>均衡性转移支付</t>
  </si>
  <si>
    <t>县级基本财力保障机制奖补资金支出</t>
  </si>
  <si>
    <t>结算补助支出</t>
  </si>
  <si>
    <t>成品油价格和税费改革转移支付补助支出</t>
  </si>
  <si>
    <t>产粮（油）大县奖励资金支出</t>
  </si>
  <si>
    <t>重点生态功能区转移支付支出</t>
  </si>
  <si>
    <t>基层公检法司转移支付支出</t>
  </si>
  <si>
    <t>城乡义务教育转移支付支出</t>
  </si>
  <si>
    <t>固定数额补助支出</t>
  </si>
  <si>
    <t>民族地区转移支付支出</t>
  </si>
  <si>
    <t>边境地区转移支付</t>
  </si>
  <si>
    <t>贫困地区转移支付支出</t>
  </si>
  <si>
    <t>公共安全共同财政事权转移支付支出</t>
  </si>
  <si>
    <t>教育共同财政事权转移支付支出</t>
  </si>
  <si>
    <t>科学技术共同财政事权转移支付支出</t>
  </si>
  <si>
    <t xml:space="preserve">文化旅游体育与传媒共同财政事权转移支付支出 </t>
  </si>
  <si>
    <t xml:space="preserve">社会保障和就业共同财政事权转移支付支出 </t>
  </si>
  <si>
    <t>卫生健康共同财政事权转移支付支出</t>
  </si>
  <si>
    <t>节能环保共同财政事权转移支付支出</t>
  </si>
  <si>
    <t>农林水共同财政事权转移支付支出</t>
  </si>
  <si>
    <t>交通运输共同财政事权转移支付支出</t>
  </si>
  <si>
    <t>自然资源海洋气象等共同财政事权转移支付支出</t>
  </si>
  <si>
    <t>住房保障共同财政事权转移支付支出</t>
  </si>
  <si>
    <t>灾害防治及应急管理共同财政事权转移支付支出</t>
  </si>
  <si>
    <t>其他共同财政事权转移支付支出</t>
  </si>
  <si>
    <t>其他一般性转移支付支出</t>
  </si>
  <si>
    <t>支 出 合 计</t>
  </si>
  <si>
    <t>2019年预算数</t>
  </si>
  <si>
    <t>专项转移支付</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</si>
  <si>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</si>
  <si>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</si>
  <si>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</si>
  <si>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</si>
  <si>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</si>
  <si>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</si>
  <si>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</si>
  <si>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</si>
  <si>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</si>
  <si>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</si>
  <si>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</si>
  <si>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</si>
  <si>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</si>
  <si>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</si>
  <si>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</si>
  <si>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</si>
  <si>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</si>
  <si>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</si>
  <si>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</si>
  <si>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合 计</t>
  </si>
  <si>
    <t>2019年税收返还和一般性转移支付执行情况表</t>
  </si>
  <si>
    <t>2019年省市专项转移支付执行情况表</t>
  </si>
  <si>
    <t>2020年预算数</t>
  </si>
  <si>
    <t>2020年税收返还和一般性转移支付预算情况表</t>
  </si>
  <si>
    <t>2020年预算数</t>
  </si>
  <si>
    <t>2020年省市专项转移支付预算情况表</t>
  </si>
  <si>
    <t>单位：亿元</t>
  </si>
  <si>
    <t>地区</t>
  </si>
  <si>
    <t>限额</t>
  </si>
  <si>
    <t>余额</t>
  </si>
  <si>
    <t>滨江区</t>
  </si>
  <si>
    <t>2019年地方政府一般债务限额和余额表</t>
  </si>
  <si>
    <t>预算数</t>
  </si>
  <si>
    <t>执行数</t>
  </si>
  <si>
    <t>一、2018年末地方政府一般债务余额实际数</t>
  </si>
  <si>
    <t>二、2019年末地方政府一般债务余额限额</t>
  </si>
  <si>
    <t>三、2019年地方政府一般债务发行额</t>
  </si>
  <si>
    <t xml:space="preserve">    2019年地方政府一般债券发行额</t>
  </si>
  <si>
    <t>四、2019年地方政府一般债务还本额</t>
  </si>
  <si>
    <t>五、2019年末地方政府一般债务余额执行数</t>
  </si>
  <si>
    <t xml:space="preserve">六、2020年末地方政府一般债务余额限额 </t>
  </si>
  <si>
    <t>2020年滨江区政府一般债务情况表</t>
  </si>
  <si>
    <t>尚未下达</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</si>
</sst>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_ "/>
    <numFmt numFmtId="186" formatCode="0.00_);[Red]\(0.00\)"/>
    <numFmt numFmtId="187" formatCode="0.00_ "/>
    <numFmt numFmtId="188" formatCode="0_ "/>
    <numFmt numFmtId="189" formatCode="#,##0.00_ "/>
    <numFmt numFmtId="190" formatCode="#,##0.000_ "/>
    <numFmt numFmtId="191" formatCode="#,##0.0_ "/>
    <numFmt numFmtId="192" formatCode="&quot;Yes&quot;;&quot;Yes&quot;;&quot;No&quot;"/>
    <numFmt numFmtId="193" formatCode="&quot;True&quot;;&quot;True&quot;;&quot;False&quot;"/>
    <numFmt numFmtId="194" formatCode="&quot;On&quot;;&quot;On&quot;;&quot;Off&quot;"/>
    <numFmt numFmtId="195" formatCode="[$€-2]\ #,##0.00_);[Red]\([$€-2]\ #,##0.00\)"/>
    <numFmt numFmtId="196" formatCode="0.0%"/>
    <numFmt numFmtId="197" formatCode="0_);[Red]\(0\)"/>
    <numFmt numFmtId="198" formatCode="0_ ;[Red]\-0\ "/>
    <numFmt numFmtId="199" formatCode="#,##0;\-#,##0;&quot;-&quot;"/>
    <numFmt numFmtId="200" formatCode="#,##0;\(#,##0\)"/>
    <numFmt numFmtId="201" formatCode="_-&quot;$&quot;* #,##0_-;\-&quot;$&quot;* #,##0_-;_-&quot;$&quot;* &quot;-&quot;_-;_-@_-"/>
    <numFmt numFmtId="202" formatCode="_(&quot;$&quot;* #,##0.00_);_(&quot;$&quot;* \(#,##0.00\);_(&quot;$&quot;* &quot;-&quot;??_);_(@_)"/>
    <numFmt numFmtId="203" formatCode="\$#,##0.00;\(\$#,##0.00\)"/>
    <numFmt numFmtId="204" formatCode="\$#,##0;\(\$#,##0\)"/>
    <numFmt numFmtId="205" formatCode="_-* #,##0_$_-;\-* #,##0_$_-;_-* &quot;-&quot;_$_-;_-@_-"/>
    <numFmt numFmtId="206" formatCode="_-* #,##0.00_$_-;\-* #,##0.00_$_-;_-* &quot;-&quot;??_$_-;_-@_-"/>
    <numFmt numFmtId="207" formatCode="_-* #,##0&quot;$&quot;_-;\-* #,##0&quot;$&quot;_-;_-* &quot;-&quot;&quot;$&quot;_-;_-@_-"/>
    <numFmt numFmtId="208" formatCode="_-* #,##0.00&quot;$&quot;_-;\-* #,##0.00&quot;$&quot;_-;_-* &quot;-&quot;??&quot;$&quot;_-;_-@_-"/>
    <numFmt numFmtId="209" formatCode="0.0"/>
    <numFmt numFmtId="210" formatCode="#,##0_);[Red]\(#,##0\)"/>
    <numFmt numFmtId="211" formatCode="0.00_ ;\-0.00"/>
    <numFmt numFmtId="212" formatCode="0.00_ ;\-0.0000;;"/>
    <numFmt numFmtId="213" formatCode="#,##0.##"/>
    <numFmt numFmtId="214" formatCode="0;_⃿"/>
    <numFmt numFmtId="215" formatCode="0.00000_ "/>
    <numFmt numFmtId="216" formatCode="0.0000_ "/>
    <numFmt numFmtId="217" formatCode="0.000_ "/>
    <numFmt numFmtId="218" formatCode="0.0_);[Red]\(0.0\)"/>
  </numFmts>
  <fonts count="54">
    <font>
      <sz val="12"/>
      <name val="宋体"/>
      <family val="0"/>
    </font>
    <font>
      <sz val="9"/>
      <name val="宋体"/>
      <family val="0"/>
    </font>
    <font>
      <sz val="10"/>
      <name val="Arial"/>
      <family val="2"/>
    </font>
    <font>
      <sz val="10"/>
      <color indexed="8"/>
      <name val="Arial"/>
      <family val="2"/>
    </font>
    <font>
      <b/>
      <sz val="10"/>
      <name val="Arial"/>
      <family val="2"/>
    </font>
    <font>
      <u val="single"/>
      <sz val="12"/>
      <color indexed="12"/>
      <name val="宋体"/>
      <family val="0"/>
    </font>
    <font>
      <u val="single"/>
      <sz val="12"/>
      <color indexed="20"/>
      <name val="宋体"/>
      <family val="0"/>
    </font>
    <font>
      <sz val="18"/>
      <name val="宋体"/>
      <family val="0"/>
    </font>
    <font>
      <sz val="18"/>
      <color indexed="8"/>
      <name val="宋体"/>
      <family val="0"/>
    </font>
    <font>
      <sz val="10"/>
      <name val="宋体"/>
      <family val="0"/>
    </font>
    <font>
      <sz val="11"/>
      <name val="宋体"/>
      <family val="0"/>
    </font>
    <font>
      <b/>
      <sz val="12"/>
      <name val="宋体"/>
      <family val="0"/>
    </font>
    <font>
      <b/>
      <sz val="18"/>
      <name val="宋体"/>
      <family val="0"/>
    </font>
    <font>
      <sz val="1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color indexed="8"/>
      <name val="宋体"/>
      <family val="0"/>
    </font>
    <font>
      <b/>
      <sz val="14"/>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
      <sz val="14"/>
      <color theme="1"/>
      <name val="Calibri"/>
      <family val="0"/>
    </font>
    <font>
      <b/>
      <sz val="14"/>
      <color theme="1"/>
      <name val="Calibri"/>
      <family val="0"/>
    </font>
    <font>
      <sz val="18"/>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style="thin">
        <color indexed="8"/>
      </left>
      <right style="thin">
        <color indexed="8"/>
      </right>
      <top>
        <color indexed="8"/>
      </top>
      <bottom>
        <color indexed="8"/>
      </bottom>
    </border>
    <border>
      <left>
        <color indexed="63"/>
      </left>
      <right>
        <color indexed="63"/>
      </right>
      <top>
        <color indexed="63"/>
      </top>
      <bottom style="thin"/>
    </border>
    <border>
      <left>
        <color indexed="63"/>
      </left>
      <right>
        <color indexed="63"/>
      </right>
      <top style="thin"/>
      <bottom>
        <color indexed="63"/>
      </bottom>
    </border>
    <border>
      <left style="thin">
        <color indexed="8"/>
      </left>
      <right>
        <color indexed="63"/>
      </right>
      <top style="thin">
        <color indexed="8"/>
      </top>
      <bottom>
        <color indexed="63"/>
      </bottom>
    </border>
  </borders>
  <cellStyleXfs count="112">
    <xf numFmtId="0" fontId="0" fillId="0" borderId="0">
      <alignment/>
      <protection/>
    </xf>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0" fillId="0" borderId="0">
      <alignment/>
      <protection/>
    </xf>
    <xf numFmtId="0" fontId="0" fillId="0" borderId="0">
      <alignment/>
      <protection/>
    </xf>
    <xf numFmtId="0" fontId="0"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0" fillId="0" borderId="0">
      <alignment vertical="center"/>
      <protection/>
    </xf>
    <xf numFmtId="0" fontId="33" fillId="0" borderId="0">
      <alignment vertical="center"/>
      <protection/>
    </xf>
    <xf numFmtId="0" fontId="33" fillId="0" borderId="0">
      <alignment vertical="center"/>
      <protection/>
    </xf>
    <xf numFmtId="0" fontId="2" fillId="0" borderId="0">
      <alignment/>
      <protection/>
    </xf>
    <xf numFmtId="0" fontId="0" fillId="0" borderId="0">
      <alignment/>
      <protection/>
    </xf>
    <xf numFmtId="0" fontId="5"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6" fillId="0" borderId="0" applyNumberFormat="0" applyFill="0" applyBorder="0" applyAlignment="0" applyProtection="0"/>
    <xf numFmtId="0" fontId="0" fillId="32" borderId="9" applyNumberFormat="0" applyFont="0" applyAlignment="0" applyProtection="0"/>
  </cellStyleXfs>
  <cellXfs count="185">
    <xf numFmtId="0" fontId="0" fillId="0" borderId="0" xfId="0" applyAlignment="1">
      <alignment vertical="center"/>
    </xf>
    <xf numFmtId="0" fontId="9" fillId="0" borderId="0" xfId="0" applyFont="1" applyAlignment="1">
      <alignment/>
    </xf>
    <xf numFmtId="186" fontId="9" fillId="0" borderId="0" xfId="0" applyNumberFormat="1" applyFont="1" applyAlignment="1">
      <alignment horizontal="right" vertical="center"/>
    </xf>
    <xf numFmtId="0" fontId="0" fillId="0" borderId="0" xfId="0" applyFont="1" applyAlignment="1">
      <alignment/>
    </xf>
    <xf numFmtId="184" fontId="2" fillId="0" borderId="0" xfId="0" applyNumberFormat="1" applyFont="1" applyAlignment="1">
      <alignment/>
    </xf>
    <xf numFmtId="185" fontId="2" fillId="0" borderId="0" xfId="0" applyNumberFormat="1" applyFont="1" applyAlignment="1">
      <alignment/>
    </xf>
    <xf numFmtId="0" fontId="2" fillId="0" borderId="0" xfId="0" applyFont="1" applyAlignment="1">
      <alignment/>
    </xf>
    <xf numFmtId="184" fontId="9" fillId="0" borderId="0" xfId="0" applyNumberFormat="1" applyFont="1" applyAlignment="1">
      <alignment/>
    </xf>
    <xf numFmtId="186" fontId="0" fillId="0" borderId="10" xfId="87" applyNumberFormat="1" applyFont="1" applyBorder="1" applyAlignment="1" applyProtection="1">
      <alignment horizontal="center" vertical="center" wrapText="1"/>
      <protection locked="0"/>
    </xf>
    <xf numFmtId="186" fontId="0" fillId="0" borderId="10" xfId="0" applyNumberFormat="1" applyFont="1" applyBorder="1" applyAlignment="1" applyProtection="1">
      <alignment horizontal="center" vertical="center" wrapText="1"/>
      <protection locked="0"/>
    </xf>
    <xf numFmtId="186" fontId="2" fillId="0" borderId="0" xfId="0" applyNumberFormat="1" applyFont="1" applyAlignment="1">
      <alignment vertical="center" wrapText="1"/>
    </xf>
    <xf numFmtId="0" fontId="0" fillId="0" borderId="10" xfId="0" applyFont="1" applyBorder="1" applyAlignment="1" applyProtection="1">
      <alignment vertical="center"/>
      <protection locked="0"/>
    </xf>
    <xf numFmtId="197" fontId="0" fillId="0" borderId="10" xfId="0" applyNumberFormat="1" applyFont="1" applyBorder="1" applyAlignment="1">
      <alignment vertical="center"/>
    </xf>
    <xf numFmtId="188" fontId="0" fillId="0" borderId="10" xfId="0" applyNumberFormat="1" applyFont="1" applyBorder="1" applyAlignment="1" applyProtection="1">
      <alignment horizontal="right" vertical="center"/>
      <protection locked="0"/>
    </xf>
    <xf numFmtId="185" fontId="0" fillId="0" borderId="10" xfId="0" applyNumberFormat="1" applyFont="1" applyBorder="1" applyAlignment="1">
      <alignment vertical="center"/>
    </xf>
    <xf numFmtId="49" fontId="0" fillId="0" borderId="10" xfId="0" applyNumberFormat="1" applyFont="1" applyFill="1" applyBorder="1" applyAlignment="1" applyProtection="1">
      <alignment vertical="center"/>
      <protection locked="0"/>
    </xf>
    <xf numFmtId="197" fontId="0" fillId="0" borderId="10" xfId="0" applyNumberFormat="1" applyFont="1" applyBorder="1" applyAlignment="1">
      <alignment horizontal="right" vertical="center"/>
    </xf>
    <xf numFmtId="0" fontId="0" fillId="0" borderId="10" xfId="0" applyFont="1" applyFill="1" applyBorder="1" applyAlignment="1" applyProtection="1">
      <alignment vertical="center"/>
      <protection locked="0"/>
    </xf>
    <xf numFmtId="0" fontId="0" fillId="0" borderId="10" xfId="0" applyFont="1" applyFill="1" applyBorder="1" applyAlignment="1" applyProtection="1">
      <alignment horizontal="center" vertical="center"/>
      <protection locked="0"/>
    </xf>
    <xf numFmtId="197" fontId="0" fillId="0" borderId="10" xfId="0" applyNumberFormat="1" applyFont="1" applyBorder="1" applyAlignment="1" applyProtection="1">
      <alignment horizontal="right" vertical="center"/>
      <protection locked="0"/>
    </xf>
    <xf numFmtId="189" fontId="2" fillId="0" borderId="0" xfId="0" applyNumberFormat="1" applyFont="1" applyAlignment="1">
      <alignment/>
    </xf>
    <xf numFmtId="0" fontId="0" fillId="0" borderId="0" xfId="0" applyFont="1" applyAlignment="1" applyProtection="1">
      <alignment vertical="center"/>
      <protection locked="0"/>
    </xf>
    <xf numFmtId="184" fontId="10" fillId="0" borderId="0" xfId="0" applyNumberFormat="1" applyFont="1" applyAlignment="1" applyProtection="1">
      <alignment vertical="center"/>
      <protection locked="0"/>
    </xf>
    <xf numFmtId="185" fontId="10" fillId="0" borderId="0" xfId="0" applyNumberFormat="1" applyFont="1" applyAlignment="1" applyProtection="1">
      <alignment vertical="center"/>
      <protection locked="0"/>
    </xf>
    <xf numFmtId="0" fontId="1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184" fontId="7" fillId="0" borderId="0" xfId="0" applyNumberFormat="1" applyFont="1" applyAlignment="1" applyProtection="1">
      <alignment horizontal="center" vertical="center"/>
      <protection locked="0"/>
    </xf>
    <xf numFmtId="184" fontId="0" fillId="0" borderId="0" xfId="0" applyNumberFormat="1" applyFont="1" applyAlignment="1" applyProtection="1">
      <alignment horizontal="center" vertical="center"/>
      <protection locked="0"/>
    </xf>
    <xf numFmtId="0" fontId="0" fillId="0" borderId="10" xfId="0" applyFont="1" applyBorder="1" applyAlignment="1" applyProtection="1">
      <alignment horizontal="center" vertical="center" wrapText="1"/>
      <protection locked="0"/>
    </xf>
    <xf numFmtId="185" fontId="0" fillId="0" borderId="10" xfId="0" applyNumberFormat="1" applyFont="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0" fillId="0" borderId="10" xfId="0" applyFont="1" applyBorder="1" applyAlignment="1" applyProtection="1">
      <alignment horizontal="center" vertical="center"/>
      <protection locked="0"/>
    </xf>
    <xf numFmtId="185" fontId="0" fillId="0" borderId="10" xfId="0" applyNumberFormat="1" applyFont="1" applyBorder="1" applyAlignment="1" applyProtection="1">
      <alignment vertical="center"/>
      <protection locked="0"/>
    </xf>
    <xf numFmtId="0" fontId="9" fillId="0" borderId="0" xfId="0" applyFont="1" applyAlignment="1" applyProtection="1">
      <alignment vertical="center"/>
      <protection locked="0"/>
    </xf>
    <xf numFmtId="0" fontId="9" fillId="0" borderId="0" xfId="0" applyFont="1" applyBorder="1" applyAlignment="1" applyProtection="1">
      <alignment vertical="center" wrapText="1"/>
      <protection locked="0"/>
    </xf>
    <xf numFmtId="0" fontId="0" fillId="0" borderId="0" xfId="0" applyNumberFormat="1" applyFont="1" applyFill="1" applyBorder="1" applyAlignment="1">
      <alignment/>
    </xf>
    <xf numFmtId="0" fontId="0" fillId="0" borderId="0" xfId="0" applyNumberFormat="1" applyFont="1" applyFill="1" applyBorder="1" applyAlignment="1" applyProtection="1">
      <alignment/>
      <protection/>
    </xf>
    <xf numFmtId="0" fontId="0" fillId="0" borderId="10" xfId="0" applyBorder="1" applyAlignment="1">
      <alignment horizontal="center" vertical="center"/>
    </xf>
    <xf numFmtId="0" fontId="0" fillId="0" borderId="10" xfId="0" applyBorder="1" applyAlignment="1">
      <alignment vertical="center"/>
    </xf>
    <xf numFmtId="0" fontId="0" fillId="0" borderId="10" xfId="0" applyFill="1" applyBorder="1" applyAlignment="1">
      <alignment horizontal="center" vertical="center"/>
    </xf>
    <xf numFmtId="0" fontId="0" fillId="0" borderId="10" xfId="0" applyFont="1" applyBorder="1" applyAlignment="1">
      <alignment vertical="center"/>
    </xf>
    <xf numFmtId="0" fontId="0" fillId="0" borderId="0" xfId="0" applyAlignment="1">
      <alignment horizontal="right" vertical="center"/>
    </xf>
    <xf numFmtId="0" fontId="0" fillId="0" borderId="0" xfId="0" applyNumberFormat="1" applyFont="1" applyFill="1" applyBorder="1" applyAlignment="1" applyProtection="1">
      <alignment vertical="center"/>
      <protection/>
    </xf>
    <xf numFmtId="188" fontId="0" fillId="0" borderId="10" xfId="0" applyNumberFormat="1" applyFont="1" applyBorder="1" applyAlignment="1" applyProtection="1">
      <alignment horizontal="center" vertical="center"/>
      <protection locked="0"/>
    </xf>
    <xf numFmtId="0" fontId="0" fillId="0" borderId="0" xfId="0" applyAlignment="1">
      <alignment horizontal="left" vertical="center"/>
    </xf>
    <xf numFmtId="0" fontId="9" fillId="0" borderId="0" xfId="0" applyFont="1" applyAlignment="1">
      <alignment horizontal="left"/>
    </xf>
    <xf numFmtId="0" fontId="0" fillId="0" borderId="10" xfId="0" applyFont="1" applyBorder="1" applyAlignment="1" applyProtection="1">
      <alignment vertical="center"/>
      <protection locked="0"/>
    </xf>
    <xf numFmtId="188" fontId="0" fillId="0" borderId="10" xfId="0" applyNumberFormat="1" applyBorder="1" applyAlignment="1">
      <alignment horizontal="center" vertical="center"/>
    </xf>
    <xf numFmtId="214" fontId="0" fillId="0" borderId="10" xfId="0" applyNumberFormat="1" applyBorder="1" applyAlignment="1">
      <alignment horizontal="center" vertical="center"/>
    </xf>
    <xf numFmtId="214" fontId="0" fillId="0" borderId="10" xfId="0" applyNumberFormat="1" applyFont="1" applyBorder="1" applyAlignment="1" applyProtection="1">
      <alignment horizontal="center" vertical="center"/>
      <protection/>
    </xf>
    <xf numFmtId="0" fontId="0" fillId="0" borderId="0" xfId="0" applyFont="1" applyAlignment="1">
      <alignment horizontal="right" vertical="center"/>
    </xf>
    <xf numFmtId="0" fontId="0" fillId="0" borderId="10" xfId="0" applyNumberFormat="1" applyFont="1" applyFill="1" applyBorder="1" applyAlignment="1" applyProtection="1">
      <alignment horizontal="center" vertical="center" wrapText="1"/>
      <protection/>
    </xf>
    <xf numFmtId="0" fontId="0" fillId="0" borderId="10" xfId="0" applyFont="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197" fontId="0" fillId="0" borderId="10" xfId="0" applyNumberFormat="1" applyFont="1" applyFill="1" applyBorder="1" applyAlignment="1" applyProtection="1">
      <alignment horizontal="right" vertical="center"/>
      <protection/>
    </xf>
    <xf numFmtId="197" fontId="0" fillId="0" borderId="10" xfId="0" applyNumberFormat="1" applyFont="1" applyBorder="1" applyAlignment="1">
      <alignment horizontal="right" vertical="center"/>
    </xf>
    <xf numFmtId="197" fontId="0" fillId="0" borderId="10" xfId="0" applyNumberFormat="1" applyFont="1" applyFill="1" applyBorder="1" applyAlignment="1">
      <alignment horizontal="right" vertical="center"/>
    </xf>
    <xf numFmtId="0" fontId="0" fillId="0" borderId="10" xfId="0" applyNumberFormat="1" applyFont="1" applyBorder="1" applyAlignment="1" applyProtection="1">
      <alignment horizontal="right" vertical="center"/>
      <protection/>
    </xf>
    <xf numFmtId="185" fontId="0" fillId="0" borderId="10" xfId="0" applyNumberFormat="1" applyFont="1" applyBorder="1" applyAlignment="1" applyProtection="1">
      <alignment horizontal="right" vertical="center"/>
      <protection locked="0"/>
    </xf>
    <xf numFmtId="197" fontId="0" fillId="0" borderId="10" xfId="0" applyNumberFormat="1" applyFont="1" applyBorder="1" applyAlignment="1" applyProtection="1">
      <alignment horizontal="right" vertical="center"/>
      <protection/>
    </xf>
    <xf numFmtId="197" fontId="0" fillId="0" borderId="10" xfId="0" applyNumberFormat="1" applyFont="1" applyFill="1" applyBorder="1" applyAlignment="1" applyProtection="1">
      <alignment horizontal="right" vertical="center"/>
      <protection locked="0"/>
    </xf>
    <xf numFmtId="197" fontId="0" fillId="0" borderId="10" xfId="0" applyNumberFormat="1" applyFont="1" applyFill="1" applyBorder="1" applyAlignment="1" applyProtection="1">
      <alignment horizontal="right" vertical="center"/>
      <protection/>
    </xf>
    <xf numFmtId="0" fontId="0" fillId="0" borderId="10" xfId="0" applyNumberFormat="1" applyFont="1" applyBorder="1" applyAlignment="1" applyProtection="1">
      <alignment horizontal="right" vertical="center"/>
      <protection locked="0"/>
    </xf>
    <xf numFmtId="0" fontId="0" fillId="0" borderId="10" xfId="0" applyNumberFormat="1" applyFont="1" applyFill="1" applyBorder="1" applyAlignment="1" applyProtection="1">
      <alignment horizontal="right" vertical="center"/>
      <protection locked="0"/>
    </xf>
    <xf numFmtId="0" fontId="50" fillId="0" borderId="10" xfId="86" applyNumberFormat="1" applyFont="1" applyFill="1" applyBorder="1" applyAlignment="1">
      <alignment horizontal="right" vertical="center"/>
      <protection/>
    </xf>
    <xf numFmtId="0" fontId="50" fillId="0" borderId="12" xfId="86" applyNumberFormat="1" applyFont="1" applyFill="1" applyBorder="1" applyAlignment="1">
      <alignment horizontal="right" vertical="center"/>
      <protection/>
    </xf>
    <xf numFmtId="186" fontId="0" fillId="0" borderId="10" xfId="87" applyNumberFormat="1" applyFont="1" applyBorder="1" applyAlignment="1" applyProtection="1">
      <alignment horizontal="center" vertical="center" wrapText="1"/>
      <protection locked="0"/>
    </xf>
    <xf numFmtId="186" fontId="0" fillId="0" borderId="10" xfId="0" applyNumberFormat="1" applyFont="1" applyBorder="1" applyAlignment="1" applyProtection="1">
      <alignment horizontal="center" vertical="center" wrapText="1"/>
      <protection locked="0"/>
    </xf>
    <xf numFmtId="0" fontId="0" fillId="0" borderId="10" xfId="0" applyFont="1" applyBorder="1" applyAlignment="1" applyProtection="1">
      <alignment vertical="center"/>
      <protection locked="0"/>
    </xf>
    <xf numFmtId="197" fontId="0" fillId="0" borderId="10" xfId="0" applyNumberFormat="1" applyFont="1" applyBorder="1" applyAlignment="1">
      <alignment vertical="center"/>
    </xf>
    <xf numFmtId="188" fontId="0" fillId="0" borderId="10" xfId="0" applyNumberFormat="1" applyFont="1" applyBorder="1" applyAlignment="1" applyProtection="1">
      <alignment horizontal="right" vertical="center"/>
      <protection locked="0"/>
    </xf>
    <xf numFmtId="185" fontId="0" fillId="0" borderId="10" xfId="0" applyNumberFormat="1" applyFont="1" applyBorder="1" applyAlignment="1">
      <alignment vertical="center"/>
    </xf>
    <xf numFmtId="49" fontId="0" fillId="0" borderId="10" xfId="0" applyNumberFormat="1"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10" xfId="0" applyFont="1" applyFill="1" applyBorder="1" applyAlignment="1" applyProtection="1">
      <alignment horizontal="center" vertical="center"/>
      <protection locked="0"/>
    </xf>
    <xf numFmtId="197" fontId="0" fillId="0" borderId="10" xfId="0" applyNumberFormat="1" applyFont="1" applyBorder="1" applyAlignment="1" applyProtection="1">
      <alignment horizontal="right" vertical="center"/>
      <protection locked="0"/>
    </xf>
    <xf numFmtId="0" fontId="0" fillId="33" borderId="13" xfId="0" applyFont="1" applyFill="1" applyBorder="1" applyAlignment="1">
      <alignment horizontal="left" vertical="center" wrapText="1" shrinkToFit="1"/>
    </xf>
    <xf numFmtId="197" fontId="0" fillId="0" borderId="13" xfId="0" applyNumberFormat="1" applyFont="1" applyBorder="1" applyAlignment="1">
      <alignment horizontal="right" vertical="center"/>
    </xf>
    <xf numFmtId="0" fontId="0" fillId="33" borderId="14" xfId="0" applyFont="1" applyFill="1" applyBorder="1" applyAlignment="1">
      <alignment horizontal="center" vertical="center" wrapText="1" shrinkToFit="1"/>
    </xf>
    <xf numFmtId="0" fontId="0" fillId="0" borderId="13" xfId="0" applyFont="1" applyBorder="1" applyAlignment="1">
      <alignment horizontal="left" vertical="center" shrinkToFit="1"/>
    </xf>
    <xf numFmtId="0" fontId="0" fillId="0" borderId="10" xfId="0" applyFont="1" applyBorder="1" applyAlignment="1">
      <alignment horizontal="left" vertical="center" shrinkToFit="1"/>
    </xf>
    <xf numFmtId="188" fontId="0" fillId="0" borderId="13" xfId="0" applyNumberFormat="1" applyFont="1" applyBorder="1" applyAlignment="1">
      <alignment horizontal="right" vertical="center"/>
    </xf>
    <xf numFmtId="0" fontId="0" fillId="0" borderId="10" xfId="0" applyFill="1" applyBorder="1" applyAlignment="1" applyProtection="1">
      <alignment horizontal="center" vertical="center"/>
      <protection locked="0"/>
    </xf>
    <xf numFmtId="186" fontId="0" fillId="0" borderId="15" xfId="0" applyNumberFormat="1" applyFont="1" applyFill="1" applyBorder="1" applyAlignment="1">
      <alignment horizontal="center" vertical="center" wrapText="1"/>
    </xf>
    <xf numFmtId="186" fontId="0" fillId="0" borderId="10" xfId="87" applyNumberFormat="1" applyFont="1" applyFill="1" applyBorder="1" applyAlignment="1" applyProtection="1">
      <alignment horizontal="center" vertical="center" wrapText="1"/>
      <protection locked="0"/>
    </xf>
    <xf numFmtId="0" fontId="0" fillId="0" borderId="10" xfId="0" applyFont="1" applyFill="1" applyBorder="1" applyAlignment="1" applyProtection="1">
      <alignment vertical="center"/>
      <protection locked="0"/>
    </xf>
    <xf numFmtId="0" fontId="0" fillId="0" borderId="10" xfId="87" applyFont="1" applyBorder="1" applyAlignment="1" applyProtection="1">
      <alignment horizontal="left" vertical="center" wrapText="1"/>
      <protection locked="0"/>
    </xf>
    <xf numFmtId="0" fontId="0" fillId="0" borderId="10" xfId="87" applyFont="1" applyFill="1" applyBorder="1" applyAlignment="1" applyProtection="1">
      <alignment horizontal="left" vertical="center" wrapText="1"/>
      <protection locked="0"/>
    </xf>
    <xf numFmtId="197" fontId="2" fillId="0" borderId="0" xfId="0" applyNumberFormat="1" applyFont="1" applyAlignment="1">
      <alignment/>
    </xf>
    <xf numFmtId="0" fontId="50" fillId="0" borderId="10" xfId="86" applyNumberFormat="1" applyFont="1" applyFill="1" applyBorder="1" applyAlignment="1">
      <alignment horizontal="right" vertical="center"/>
      <protection/>
    </xf>
    <xf numFmtId="0" fontId="50" fillId="0" borderId="12" xfId="86" applyNumberFormat="1" applyFont="1" applyFill="1" applyBorder="1" applyAlignment="1">
      <alignment horizontal="right" vertical="center"/>
      <protection/>
    </xf>
    <xf numFmtId="0" fontId="0" fillId="0" borderId="10" xfId="0" applyNumberFormat="1" applyFont="1" applyFill="1" applyBorder="1" applyAlignment="1" applyProtection="1">
      <alignment horizontal="right" vertical="center"/>
      <protection locked="0"/>
    </xf>
    <xf numFmtId="197" fontId="0" fillId="0" borderId="10" xfId="0" applyNumberFormat="1" applyFont="1" applyBorder="1" applyAlignment="1" applyProtection="1">
      <alignment horizontal="right" vertical="center"/>
      <protection/>
    </xf>
    <xf numFmtId="0" fontId="0" fillId="0" borderId="10" xfId="0" applyNumberFormat="1" applyFont="1" applyBorder="1" applyAlignment="1" applyProtection="1">
      <alignment horizontal="right" vertical="center"/>
      <protection/>
    </xf>
    <xf numFmtId="0" fontId="0" fillId="0" borderId="10" xfId="0" applyNumberFormat="1" applyFont="1" applyBorder="1" applyAlignment="1" applyProtection="1">
      <alignment horizontal="right" vertical="center"/>
      <protection locked="0"/>
    </xf>
    <xf numFmtId="197" fontId="0" fillId="0" borderId="10" xfId="0" applyNumberFormat="1" applyFont="1" applyBorder="1" applyAlignment="1" applyProtection="1">
      <alignment horizontal="right" vertical="center"/>
      <protection locked="0"/>
    </xf>
    <xf numFmtId="197" fontId="0" fillId="0" borderId="10" xfId="0" applyNumberFormat="1" applyFont="1" applyBorder="1" applyAlignment="1">
      <alignment horizontal="right" vertical="center"/>
    </xf>
    <xf numFmtId="49" fontId="9" fillId="0" borderId="0" xfId="0" applyNumberFormat="1" applyFont="1" applyAlignment="1">
      <alignment/>
    </xf>
    <xf numFmtId="0" fontId="0" fillId="33" borderId="13" xfId="0" applyFont="1" applyFill="1" applyBorder="1" applyAlignment="1">
      <alignment horizontal="left" vertical="center" shrinkToFit="1"/>
    </xf>
    <xf numFmtId="0" fontId="9" fillId="33" borderId="13" xfId="0" applyFont="1" applyFill="1" applyBorder="1" applyAlignment="1">
      <alignment horizontal="left" vertical="center" shrinkToFit="1"/>
    </xf>
    <xf numFmtId="0" fontId="0" fillId="33" borderId="13" xfId="0" applyFont="1" applyFill="1" applyBorder="1" applyAlignment="1">
      <alignment horizontal="left" vertical="center" shrinkToFit="1"/>
    </xf>
    <xf numFmtId="0" fontId="9" fillId="0" borderId="0" xfId="0" applyFont="1" applyAlignment="1">
      <alignment/>
    </xf>
    <xf numFmtId="0" fontId="0" fillId="33" borderId="13" xfId="0" applyFont="1" applyFill="1" applyBorder="1" applyAlignment="1">
      <alignment horizontal="left" vertical="center" shrinkToFit="1"/>
    </xf>
    <xf numFmtId="197" fontId="0"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left" vertical="center"/>
      <protection/>
    </xf>
    <xf numFmtId="197" fontId="11" fillId="0" borderId="10" xfId="0" applyNumberFormat="1" applyFont="1" applyFill="1" applyBorder="1" applyAlignment="1" applyProtection="1">
      <alignment horizontal="right" vertical="center"/>
      <protection/>
    </xf>
    <xf numFmtId="0" fontId="11" fillId="0" borderId="11" xfId="0" applyNumberFormat="1" applyFont="1" applyFill="1" applyBorder="1" applyAlignment="1" applyProtection="1">
      <alignment horizontal="center" vertical="center"/>
      <protection/>
    </xf>
    <xf numFmtId="214" fontId="0" fillId="0" borderId="10" xfId="0" applyNumberFormat="1" applyFill="1" applyBorder="1" applyAlignment="1">
      <alignment horizontal="center" vertical="center"/>
    </xf>
    <xf numFmtId="0" fontId="0" fillId="0" borderId="10" xfId="0" applyFill="1" applyBorder="1" applyAlignment="1">
      <alignment vertical="center"/>
    </xf>
    <xf numFmtId="188" fontId="0" fillId="0" borderId="10" xfId="0" applyNumberFormat="1" applyFill="1" applyBorder="1" applyAlignment="1">
      <alignment horizontal="center" vertical="center"/>
    </xf>
    <xf numFmtId="188" fontId="0" fillId="0" borderId="10" xfId="0" applyNumberFormat="1" applyFont="1" applyFill="1" applyBorder="1" applyAlignment="1">
      <alignment horizontal="center" vertical="center"/>
    </xf>
    <xf numFmtId="188" fontId="0" fillId="0" borderId="10" xfId="0" applyNumberFormat="1" applyFont="1" applyBorder="1" applyAlignment="1">
      <alignment horizontal="center" vertical="center"/>
    </xf>
    <xf numFmtId="0" fontId="0" fillId="0" borderId="10" xfId="0" applyFont="1" applyBorder="1" applyAlignment="1">
      <alignment vertical="center"/>
    </xf>
    <xf numFmtId="185" fontId="0" fillId="0" borderId="10" xfId="0" applyNumberFormat="1" applyBorder="1" applyAlignment="1" applyProtection="1">
      <alignment horizontal="center" vertical="center" wrapText="1"/>
      <protection locked="0"/>
    </xf>
    <xf numFmtId="0" fontId="2" fillId="0" borderId="10" xfId="0" applyFont="1" applyFill="1" applyBorder="1" applyAlignment="1">
      <alignment/>
    </xf>
    <xf numFmtId="186" fontId="0" fillId="0" borderId="10" xfId="0" applyNumberFormat="1" applyBorder="1" applyAlignment="1" applyProtection="1">
      <alignment horizontal="center" vertical="center" wrapText="1"/>
      <protection locked="0"/>
    </xf>
    <xf numFmtId="188" fontId="0" fillId="0" borderId="13" xfId="40" applyNumberFormat="1" applyFont="1" applyBorder="1" applyAlignment="1">
      <alignment horizontal="right" vertical="center"/>
      <protection/>
    </xf>
    <xf numFmtId="188" fontId="0" fillId="0" borderId="13" xfId="40" applyNumberFormat="1" applyFont="1" applyFill="1" applyBorder="1" applyAlignment="1">
      <alignment horizontal="right" vertical="center"/>
      <protection/>
    </xf>
    <xf numFmtId="0" fontId="0" fillId="0" borderId="0" xfId="40" applyNumberFormat="1" applyFont="1" applyFill="1" applyBorder="1" applyAlignment="1" applyProtection="1">
      <alignment/>
      <protection/>
    </xf>
    <xf numFmtId="0" fontId="0" fillId="0" borderId="0" xfId="40" applyNumberFormat="1" applyFont="1" applyFill="1" applyBorder="1" applyAlignment="1" applyProtection="1">
      <alignment vertical="center"/>
      <protection/>
    </xf>
    <xf numFmtId="0" fontId="9" fillId="0" borderId="0" xfId="40" applyFont="1">
      <alignment/>
      <protection/>
    </xf>
    <xf numFmtId="0" fontId="0" fillId="0" borderId="0" xfId="40" applyFont="1" applyAlignment="1">
      <alignment vertical="center"/>
      <protection/>
    </xf>
    <xf numFmtId="0" fontId="0" fillId="0" borderId="0" xfId="40" applyFont="1" applyAlignment="1">
      <alignment horizontal="right" vertical="center"/>
      <protection/>
    </xf>
    <xf numFmtId="0" fontId="0" fillId="0" borderId="0" xfId="40" applyNumberFormat="1" applyFont="1" applyFill="1" applyBorder="1" applyAlignment="1">
      <alignment/>
      <protection/>
    </xf>
    <xf numFmtId="0" fontId="0" fillId="33" borderId="14" xfId="40" applyFont="1" applyFill="1" applyBorder="1" applyAlignment="1">
      <alignment horizontal="center" vertical="center" wrapText="1" shrinkToFit="1"/>
      <protection/>
    </xf>
    <xf numFmtId="0" fontId="9" fillId="33" borderId="16" xfId="40" applyNumberFormat="1" applyFont="1" applyFill="1" applyBorder="1" applyAlignment="1">
      <alignment horizontal="center" vertical="center" wrapText="1" shrinkToFit="1"/>
      <protection/>
    </xf>
    <xf numFmtId="0" fontId="0" fillId="0" borderId="13" xfId="40" applyFont="1" applyBorder="1" applyAlignment="1">
      <alignment horizontal="left" vertical="center" shrinkToFit="1"/>
      <protection/>
    </xf>
    <xf numFmtId="0" fontId="9" fillId="0" borderId="13" xfId="40" applyFont="1" applyBorder="1" applyAlignment="1">
      <alignment horizontal="left" vertical="center" shrinkToFit="1"/>
      <protection/>
    </xf>
    <xf numFmtId="188" fontId="9" fillId="0" borderId="13" xfId="40" applyNumberFormat="1" applyFont="1" applyBorder="1" applyAlignment="1">
      <alignment horizontal="center" vertical="center"/>
      <protection/>
    </xf>
    <xf numFmtId="0" fontId="0" fillId="34" borderId="0" xfId="40" applyNumberFormat="1" applyFont="1" applyFill="1" applyBorder="1" applyAlignment="1">
      <alignment/>
      <protection/>
    </xf>
    <xf numFmtId="0" fontId="0" fillId="0" borderId="13" xfId="40" applyFont="1" applyBorder="1" applyAlignment="1">
      <alignment horizontal="center" vertical="center" shrinkToFit="1"/>
      <protection/>
    </xf>
    <xf numFmtId="0" fontId="0" fillId="33" borderId="13" xfId="0" applyFont="1" applyFill="1" applyBorder="1" applyAlignment="1">
      <alignment horizontal="left" vertical="center" shrinkToFit="1"/>
    </xf>
    <xf numFmtId="0" fontId="51" fillId="0" borderId="10" xfId="50" applyFont="1" applyBorder="1" applyAlignment="1">
      <alignment horizontal="center" vertical="center"/>
      <protection/>
    </xf>
    <xf numFmtId="0" fontId="52" fillId="0" borderId="10" xfId="50" applyFont="1" applyBorder="1" applyAlignment="1">
      <alignment horizontal="center" vertical="center"/>
      <protection/>
    </xf>
    <xf numFmtId="0" fontId="51" fillId="0" borderId="0" xfId="50" applyFont="1">
      <alignment vertical="center"/>
      <protection/>
    </xf>
    <xf numFmtId="0" fontId="51" fillId="0" borderId="0" xfId="50" applyFont="1" applyAlignment="1">
      <alignment horizontal="center" vertical="center"/>
      <protection/>
    </xf>
    <xf numFmtId="0" fontId="51" fillId="0" borderId="10" xfId="50" applyFont="1" applyBorder="1">
      <alignment vertical="center"/>
      <protection/>
    </xf>
    <xf numFmtId="0" fontId="51" fillId="0" borderId="10" xfId="67" applyFont="1" applyBorder="1">
      <alignment vertical="center"/>
      <protection/>
    </xf>
    <xf numFmtId="0" fontId="51" fillId="0" borderId="10" xfId="50" applyFont="1" applyBorder="1" applyAlignment="1">
      <alignment horizontal="right" vertical="center"/>
      <protection/>
    </xf>
    <xf numFmtId="0" fontId="52" fillId="0" borderId="10" xfId="85" applyFont="1" applyBorder="1" applyAlignment="1">
      <alignment horizontal="center" vertical="center"/>
      <protection/>
    </xf>
    <xf numFmtId="0" fontId="51" fillId="0" borderId="10" xfId="85" applyFont="1" applyBorder="1">
      <alignment vertical="center"/>
      <protection/>
    </xf>
    <xf numFmtId="0" fontId="51" fillId="0" borderId="0" xfId="84" applyFont="1">
      <alignment vertical="center"/>
      <protection/>
    </xf>
    <xf numFmtId="0" fontId="51" fillId="0" borderId="0" xfId="85" applyFont="1" applyBorder="1" applyAlignment="1">
      <alignment horizontal="center" vertical="center"/>
      <protection/>
    </xf>
    <xf numFmtId="0" fontId="52" fillId="0" borderId="10" xfId="84" applyFont="1" applyBorder="1" applyAlignment="1">
      <alignment horizontal="center" vertical="center"/>
      <protection/>
    </xf>
    <xf numFmtId="0" fontId="33" fillId="0" borderId="0" xfId="85" applyBorder="1">
      <alignment vertical="center"/>
      <protection/>
    </xf>
    <xf numFmtId="0" fontId="51" fillId="0" borderId="10" xfId="84" applyFont="1" applyBorder="1">
      <alignment vertical="center"/>
      <protection/>
    </xf>
    <xf numFmtId="0" fontId="51" fillId="0" borderId="0" xfId="84" applyFont="1" applyAlignment="1">
      <alignment horizontal="center" vertical="center"/>
      <protection/>
    </xf>
    <xf numFmtId="0" fontId="51" fillId="0" borderId="10" xfId="84" applyFont="1" applyBorder="1" applyAlignment="1">
      <alignment horizontal="center" vertical="center"/>
      <protection/>
    </xf>
    <xf numFmtId="0" fontId="33" fillId="0" borderId="0" xfId="59" applyBorder="1">
      <alignment vertical="center"/>
      <protection/>
    </xf>
    <xf numFmtId="0" fontId="51" fillId="0" borderId="10" xfId="59" applyFont="1" applyBorder="1">
      <alignment vertical="center"/>
      <protection/>
    </xf>
    <xf numFmtId="0" fontId="52" fillId="0" borderId="10" xfId="59" applyFont="1" applyBorder="1" applyAlignment="1">
      <alignment horizontal="center" vertical="center"/>
      <protection/>
    </xf>
    <xf numFmtId="0" fontId="51" fillId="0" borderId="0" xfId="59" applyFont="1" applyBorder="1" applyAlignment="1">
      <alignment horizontal="center" vertical="center"/>
      <protection/>
    </xf>
    <xf numFmtId="0" fontId="51" fillId="0" borderId="10" xfId="75" applyFont="1" applyBorder="1">
      <alignment vertical="center"/>
      <protection/>
    </xf>
    <xf numFmtId="0" fontId="13" fillId="0" borderId="10" xfId="0" applyFont="1" applyBorder="1" applyAlignment="1">
      <alignment horizontal="center" vertical="center"/>
    </xf>
    <xf numFmtId="0" fontId="0" fillId="0" borderId="0" xfId="0" applyAlignment="1">
      <alignment horizontal="center" vertical="center"/>
    </xf>
    <xf numFmtId="0" fontId="13" fillId="0" borderId="10" xfId="0" applyFont="1" applyBorder="1" applyAlignment="1">
      <alignment vertical="center"/>
    </xf>
    <xf numFmtId="0" fontId="7" fillId="0" borderId="0" xfId="0" applyFont="1" applyFill="1" applyAlignment="1" applyProtection="1">
      <alignment horizontal="center" vertical="center"/>
      <protection locked="0"/>
    </xf>
    <xf numFmtId="185" fontId="0" fillId="0" borderId="17" xfId="0" applyNumberFormat="1" applyFont="1" applyBorder="1" applyAlignment="1" applyProtection="1">
      <alignment horizontal="right" vertical="center"/>
      <protection locked="0"/>
    </xf>
    <xf numFmtId="0" fontId="9" fillId="0" borderId="18" xfId="0" applyFont="1" applyBorder="1" applyAlignment="1" applyProtection="1">
      <alignment horizontal="left" vertical="center"/>
      <protection locked="0"/>
    </xf>
    <xf numFmtId="185" fontId="0" fillId="0" borderId="17" xfId="0" applyNumberFormat="1" applyFont="1" applyBorder="1" applyAlignment="1">
      <alignment horizontal="right" vertical="center"/>
    </xf>
    <xf numFmtId="0" fontId="2" fillId="0" borderId="0" xfId="0" applyFont="1" applyAlignment="1">
      <alignment horizontal="left" vertical="center" wrapText="1"/>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protection/>
    </xf>
    <xf numFmtId="0" fontId="7" fillId="0" borderId="0" xfId="40" applyNumberFormat="1" applyFont="1" applyFill="1" applyBorder="1" applyAlignment="1" applyProtection="1">
      <alignment horizontal="center" vertical="center"/>
      <protection/>
    </xf>
    <xf numFmtId="0" fontId="0" fillId="33" borderId="19" xfId="40" applyFont="1" applyFill="1" applyBorder="1" applyAlignment="1">
      <alignment horizontal="center" vertical="center" wrapText="1" shrinkToFit="1"/>
      <protection/>
    </xf>
    <xf numFmtId="0" fontId="0" fillId="33" borderId="16" xfId="40" applyFont="1" applyFill="1" applyBorder="1" applyAlignment="1">
      <alignment horizontal="center" vertical="center" wrapText="1" shrinkToFit="1"/>
      <protection/>
    </xf>
    <xf numFmtId="0" fontId="0" fillId="33" borderId="10" xfId="40" applyFont="1" applyFill="1" applyBorder="1" applyAlignment="1">
      <alignment horizontal="center" vertical="center" wrapText="1" shrinkToFit="1"/>
      <protection/>
    </xf>
    <xf numFmtId="0" fontId="7" fillId="0" borderId="0" xfId="0" applyFont="1" applyFill="1" applyAlignment="1">
      <alignment horizontal="center" vertical="center"/>
    </xf>
    <xf numFmtId="0" fontId="53" fillId="0" borderId="0" xfId="50" applyFont="1" applyAlignment="1">
      <alignment horizontal="center" vertical="center"/>
      <protection/>
    </xf>
    <xf numFmtId="0" fontId="53" fillId="0" borderId="0" xfId="59" applyFont="1" applyAlignment="1">
      <alignment horizontal="center" vertical="center"/>
      <protection/>
    </xf>
    <xf numFmtId="184" fontId="0" fillId="0" borderId="17" xfId="0" applyNumberFormat="1" applyFont="1" applyBorder="1" applyAlignment="1" applyProtection="1">
      <alignment horizontal="right" vertical="center"/>
      <protection locked="0"/>
    </xf>
    <xf numFmtId="0" fontId="2" fillId="0" borderId="0" xfId="0" applyFont="1" applyAlignment="1">
      <alignment horizontal="left"/>
    </xf>
    <xf numFmtId="0" fontId="7" fillId="0" borderId="0" xfId="0" applyFont="1" applyAlignment="1" applyProtection="1">
      <alignment horizontal="center" vertical="center"/>
      <protection locked="0"/>
    </xf>
    <xf numFmtId="0" fontId="9" fillId="0" borderId="0" xfId="0" applyFont="1" applyAlignment="1">
      <alignment vertical="center" wrapText="1"/>
    </xf>
    <xf numFmtId="0" fontId="9" fillId="0" borderId="0"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8" fillId="0" borderId="0" xfId="0" applyNumberFormat="1" applyFont="1" applyFill="1" applyBorder="1" applyAlignment="1" applyProtection="1">
      <alignment horizontal="center" vertical="center"/>
      <protection/>
    </xf>
    <xf numFmtId="0" fontId="0" fillId="33" borderId="19" xfId="0" applyFont="1" applyFill="1" applyBorder="1" applyAlignment="1">
      <alignment horizontal="center" vertical="center" wrapText="1" shrinkToFit="1"/>
    </xf>
    <xf numFmtId="0" fontId="0" fillId="33" borderId="16" xfId="0" applyFont="1" applyFill="1" applyBorder="1" applyAlignment="1">
      <alignment horizontal="center" vertical="center" wrapText="1" shrinkToFit="1"/>
    </xf>
    <xf numFmtId="0" fontId="0" fillId="33" borderId="10" xfId="0" applyFont="1" applyFill="1" applyBorder="1" applyAlignment="1">
      <alignment horizontal="center" vertical="center" wrapText="1" shrinkToFit="1"/>
    </xf>
    <xf numFmtId="0" fontId="53" fillId="0" borderId="0" xfId="84" applyFont="1" applyAlignment="1">
      <alignment horizontal="center" vertical="center"/>
      <protection/>
    </xf>
    <xf numFmtId="0" fontId="53" fillId="0" borderId="0" xfId="85" applyFont="1" applyAlignment="1">
      <alignment horizontal="center" vertical="center"/>
      <protection/>
    </xf>
    <xf numFmtId="0" fontId="12" fillId="0" borderId="0" xfId="0" applyFont="1" applyAlignment="1">
      <alignment horizontal="center" vertical="center"/>
    </xf>
  </cellXfs>
  <cellStyles count="11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10" xfId="41"/>
    <cellStyle name="常规 2 2" xfId="42"/>
    <cellStyle name="常规 2 3" xfId="43"/>
    <cellStyle name="常规 2 4" xfId="44"/>
    <cellStyle name="常规 2 5" xfId="45"/>
    <cellStyle name="常规 2 6" xfId="46"/>
    <cellStyle name="常规 2 7" xfId="47"/>
    <cellStyle name="常规 2 8" xfId="48"/>
    <cellStyle name="常规 2 9" xfId="49"/>
    <cellStyle name="常规 3" xfId="50"/>
    <cellStyle name="常规 3 2" xfId="51"/>
    <cellStyle name="常规 3 3" xfId="52"/>
    <cellStyle name="常规 3 4" xfId="53"/>
    <cellStyle name="常规 3 5" xfId="54"/>
    <cellStyle name="常规 3 6" xfId="55"/>
    <cellStyle name="常规 3 7" xfId="56"/>
    <cellStyle name="常规 3 8" xfId="57"/>
    <cellStyle name="常规 3 9" xfId="58"/>
    <cellStyle name="常规 4" xfId="59"/>
    <cellStyle name="常规 4 2" xfId="60"/>
    <cellStyle name="常规 4 3" xfId="61"/>
    <cellStyle name="常规 4 4" xfId="62"/>
    <cellStyle name="常规 4 5" xfId="63"/>
    <cellStyle name="常规 4 6" xfId="64"/>
    <cellStyle name="常规 4 7" xfId="65"/>
    <cellStyle name="常规 4 8" xfId="66"/>
    <cellStyle name="常规 5" xfId="67"/>
    <cellStyle name="常规 5 2" xfId="68"/>
    <cellStyle name="常规 5 3" xfId="69"/>
    <cellStyle name="常规 5 4" xfId="70"/>
    <cellStyle name="常规 5 5" xfId="71"/>
    <cellStyle name="常规 5 6" xfId="72"/>
    <cellStyle name="常规 5 7" xfId="73"/>
    <cellStyle name="常规 5 8" xfId="74"/>
    <cellStyle name="常规 6" xfId="75"/>
    <cellStyle name="常规 6 2" xfId="76"/>
    <cellStyle name="常规 6 3" xfId="77"/>
    <cellStyle name="常规 6 4" xfId="78"/>
    <cellStyle name="常规 6 5" xfId="79"/>
    <cellStyle name="常规 6 6" xfId="80"/>
    <cellStyle name="常规 6 7" xfId="81"/>
    <cellStyle name="常规 6 8" xfId="82"/>
    <cellStyle name="常规 60" xfId="83"/>
    <cellStyle name="常规 7" xfId="84"/>
    <cellStyle name="常规 8" xfId="85"/>
    <cellStyle name="常规_2011年公共预算收入执行及2012年公共预算收入预算1.5晚清格式" xfId="86"/>
    <cellStyle name="常规_Sheet1" xfId="87"/>
    <cellStyle name="Hyperlink" xfId="88"/>
    <cellStyle name="好" xfId="89"/>
    <cellStyle name="汇总" xfId="90"/>
    <cellStyle name="Currency" xfId="91"/>
    <cellStyle name="Currency [0]" xfId="92"/>
    <cellStyle name="计算" xfId="93"/>
    <cellStyle name="检查单元格" xfId="94"/>
    <cellStyle name="解释性文本" xfId="95"/>
    <cellStyle name="警告文本" xfId="96"/>
    <cellStyle name="链接单元格" xfId="97"/>
    <cellStyle name="Comma" xfId="98"/>
    <cellStyle name="千位分隔 2" xfId="99"/>
    <cellStyle name="Comma [0]" xfId="100"/>
    <cellStyle name="强调文字颜色 1" xfId="101"/>
    <cellStyle name="强调文字颜色 2" xfId="102"/>
    <cellStyle name="强调文字颜色 3" xfId="103"/>
    <cellStyle name="强调文字颜色 4" xfId="104"/>
    <cellStyle name="强调文字颜色 5" xfId="105"/>
    <cellStyle name="强调文字颜色 6" xfId="106"/>
    <cellStyle name="适中" xfId="107"/>
    <cellStyle name="输出" xfId="108"/>
    <cellStyle name="输入" xfId="109"/>
    <cellStyle name="Followed Hyperlink" xfId="110"/>
    <cellStyle name="注释" xfId="1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65536">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
      <selection activeCell="A30" sqref="A30:D30"/>
    </sheetView>
  </sheetViews>
  <sheetFormatPr defaultColWidth="9.00390625" defaultRowHeight="14.25"/>
  <cols>
    <col min="1" max="1" width="31.50390625" style="6" customWidth="1"/>
    <col min="2" max="3" width="15.50390625" style="4" customWidth="1"/>
    <col min="4" max="4" width="14.875" style="5" customWidth="1"/>
    <col min="5" max="16384" width="9.00390625" style="6" customWidth="1"/>
  </cols>
  <sheetData>
    <row r="1" spans="1:3" ht="15.75" customHeight="1">
      <c r="A1" s="161" t="s">
        <v>47</v>
      </c>
      <c r="B1" s="162"/>
      <c r="C1" s="162"/>
    </row>
    <row r="2" spans="1:4" ht="12.75" customHeight="1">
      <c r="A2" s="174" t="s">
        <v>249</v>
      </c>
      <c r="B2" s="174"/>
      <c r="C2" s="174"/>
      <c r="D2" s="174"/>
    </row>
    <row r="3" spans="1:4" ht="15.75" customHeight="1">
      <c r="A3" s="174"/>
      <c r="B3" s="174"/>
      <c r="C3" s="174"/>
      <c r="D3" s="174"/>
    </row>
    <row r="4" spans="1:4" ht="21" customHeight="1">
      <c r="A4" s="1"/>
      <c r="B4" s="7"/>
      <c r="C4" s="172" t="s">
        <v>0</v>
      </c>
      <c r="D4" s="172"/>
    </row>
    <row r="5" spans="1:4" s="10" customFormat="1" ht="39" customHeight="1">
      <c r="A5" s="66" t="s">
        <v>6</v>
      </c>
      <c r="B5" s="8" t="s">
        <v>250</v>
      </c>
      <c r="C5" s="83" t="s">
        <v>251</v>
      </c>
      <c r="D5" s="67" t="s">
        <v>2</v>
      </c>
    </row>
    <row r="6" spans="1:4" ht="29.25" customHeight="1">
      <c r="A6" s="68" t="s">
        <v>22</v>
      </c>
      <c r="B6" s="69">
        <v>42263.37</v>
      </c>
      <c r="C6" s="70">
        <f>'2019年一般公共预算支出执行情况表'!C6</f>
        <v>40695.24</v>
      </c>
      <c r="D6" s="71">
        <f>SUM(B6/C6-1)*100</f>
        <v>3.8533499249543857</v>
      </c>
    </row>
    <row r="7" spans="1:4" ht="29.25" customHeight="1">
      <c r="A7" s="72" t="s">
        <v>11</v>
      </c>
      <c r="B7" s="69">
        <v>45811.23</v>
      </c>
      <c r="C7" s="70">
        <f>'2019年一般公共预算支出执行情况表'!C7</f>
        <v>43849.65</v>
      </c>
      <c r="D7" s="71">
        <f aca="true" t="shared" si="0" ref="D7:D26">SUM(B7/C7-1)*100</f>
        <v>4.473422250804737</v>
      </c>
    </row>
    <row r="8" spans="1:4" ht="29.25" customHeight="1">
      <c r="A8" s="73" t="s">
        <v>232</v>
      </c>
      <c r="B8" s="55">
        <v>230822.97999999998</v>
      </c>
      <c r="C8" s="70">
        <f>'2019年一般公共预算支出执行情况表'!C8</f>
        <v>216257.05</v>
      </c>
      <c r="D8" s="71">
        <f t="shared" si="0"/>
        <v>6.735470589282522</v>
      </c>
    </row>
    <row r="9" spans="1:4" ht="29.25" customHeight="1">
      <c r="A9" s="73" t="s">
        <v>12</v>
      </c>
      <c r="B9" s="55">
        <v>231175.13</v>
      </c>
      <c r="C9" s="70">
        <f>'2019年一般公共预算支出执行情况表'!C9</f>
        <v>212912.49</v>
      </c>
      <c r="D9" s="71">
        <f t="shared" si="0"/>
        <v>8.577533426996231</v>
      </c>
    </row>
    <row r="10" spans="1:4" ht="29.25" customHeight="1">
      <c r="A10" s="17" t="s">
        <v>108</v>
      </c>
      <c r="B10" s="55">
        <v>15714.8</v>
      </c>
      <c r="C10" s="70">
        <f>'2019年一般公共预算支出执行情况表'!C10</f>
        <v>32247.22</v>
      </c>
      <c r="D10" s="71">
        <f t="shared" si="0"/>
        <v>-51.26773718788783</v>
      </c>
    </row>
    <row r="11" spans="1:4" ht="29.25" customHeight="1">
      <c r="A11" s="73" t="s">
        <v>13</v>
      </c>
      <c r="B11" s="55">
        <v>143601.74</v>
      </c>
      <c r="C11" s="70">
        <f>'2019年一般公共预算支出执行情况表'!C11</f>
        <v>141106.17</v>
      </c>
      <c r="D11" s="71">
        <f t="shared" si="0"/>
        <v>1.7685761012434575</v>
      </c>
    </row>
    <row r="12" spans="1:4" ht="29.25" customHeight="1">
      <c r="A12" s="17" t="s">
        <v>109</v>
      </c>
      <c r="B12" s="55">
        <v>27939.649999999998</v>
      </c>
      <c r="C12" s="70">
        <f>'2019年一般公共预算支出执行情况表'!C12</f>
        <v>34165</v>
      </c>
      <c r="D12" s="71">
        <f t="shared" si="0"/>
        <v>-18.221425435387097</v>
      </c>
    </row>
    <row r="13" spans="1:4" ht="29.25" customHeight="1">
      <c r="A13" s="73" t="s">
        <v>14</v>
      </c>
      <c r="B13" s="55">
        <v>5966.25</v>
      </c>
      <c r="C13" s="70">
        <f>'2019年一般公共预算支出执行情况表'!C13</f>
        <v>5926.54</v>
      </c>
      <c r="D13" s="71">
        <f t="shared" si="0"/>
        <v>0.6700368174348048</v>
      </c>
    </row>
    <row r="14" spans="1:4" ht="29.25" customHeight="1">
      <c r="A14" s="73" t="s">
        <v>18</v>
      </c>
      <c r="B14" s="55">
        <v>311807.23</v>
      </c>
      <c r="C14" s="70">
        <f>'2019年一般公共预算支出执行情况表'!C14</f>
        <v>269695.09</v>
      </c>
      <c r="D14" s="71">
        <f t="shared" si="0"/>
        <v>15.614722537217851</v>
      </c>
    </row>
    <row r="15" spans="1:4" ht="29.25" customHeight="1">
      <c r="A15" s="73" t="s">
        <v>19</v>
      </c>
      <c r="B15" s="55">
        <v>11308.060000000001</v>
      </c>
      <c r="C15" s="70">
        <f>'2019年一般公共预算支出执行情况表'!C15</f>
        <v>10480.43</v>
      </c>
      <c r="D15" s="71">
        <f t="shared" si="0"/>
        <v>7.896908810039283</v>
      </c>
    </row>
    <row r="16" spans="1:4" ht="29.25" customHeight="1">
      <c r="A16" s="73" t="s">
        <v>15</v>
      </c>
      <c r="B16" s="55">
        <v>26035</v>
      </c>
      <c r="C16" s="70">
        <f>'2019年一般公共预算支出执行情况表'!C16</f>
        <v>38168.24</v>
      </c>
      <c r="D16" s="71">
        <f t="shared" si="0"/>
        <v>-31.788838049645463</v>
      </c>
    </row>
    <row r="17" spans="1:4" ht="29.25" customHeight="1">
      <c r="A17" s="85" t="s">
        <v>270</v>
      </c>
      <c r="B17" s="55">
        <v>4000</v>
      </c>
      <c r="C17" s="70">
        <f>'2019年一般公共预算支出执行情况表'!C17</f>
        <v>4000</v>
      </c>
      <c r="D17" s="71">
        <f t="shared" si="0"/>
        <v>0</v>
      </c>
    </row>
    <row r="18" spans="1:4" ht="29.25" customHeight="1">
      <c r="A18" s="86" t="s">
        <v>271</v>
      </c>
      <c r="B18" s="55">
        <v>20100</v>
      </c>
      <c r="C18" s="70">
        <f>'2019年一般公共预算支出执行情况表'!C18</f>
        <v>18160</v>
      </c>
      <c r="D18" s="71">
        <f t="shared" si="0"/>
        <v>10.682819383259922</v>
      </c>
    </row>
    <row r="19" spans="1:4" ht="29.25" customHeight="1">
      <c r="A19" s="86" t="s">
        <v>272</v>
      </c>
      <c r="B19" s="55">
        <v>2663.13</v>
      </c>
      <c r="C19" s="70">
        <f>'2019年一般公共预算支出执行情况表'!C19</f>
        <v>2313.02</v>
      </c>
      <c r="D19" s="71">
        <f t="shared" si="0"/>
        <v>15.136488227512078</v>
      </c>
    </row>
    <row r="20" spans="1:4" ht="29.25" customHeight="1">
      <c r="A20" s="86" t="s">
        <v>273</v>
      </c>
      <c r="B20" s="55">
        <v>18938.18</v>
      </c>
      <c r="C20" s="70">
        <f>'2019年一般公共预算支出执行情况表'!C20</f>
        <v>18807.15</v>
      </c>
      <c r="D20" s="71">
        <f t="shared" si="0"/>
        <v>0.6967031155703962</v>
      </c>
    </row>
    <row r="21" spans="1:4" ht="29.25" customHeight="1">
      <c r="A21" s="87" t="s">
        <v>274</v>
      </c>
      <c r="B21" s="55">
        <v>2675.56</v>
      </c>
      <c r="C21" s="70">
        <f>'2019年一般公共预算支出执行情况表'!C21</f>
        <v>2651.28</v>
      </c>
      <c r="D21" s="71">
        <f t="shared" si="0"/>
        <v>0.9157840741075951</v>
      </c>
    </row>
    <row r="22" spans="1:4" ht="29.25" customHeight="1">
      <c r="A22" s="86" t="s">
        <v>275</v>
      </c>
      <c r="B22" s="55">
        <v>15000</v>
      </c>
      <c r="C22" s="70"/>
      <c r="D22" s="71"/>
    </row>
    <row r="23" spans="1:4" ht="29.25" customHeight="1">
      <c r="A23" s="85" t="s">
        <v>276</v>
      </c>
      <c r="B23" s="55">
        <v>4245.69</v>
      </c>
      <c r="C23" s="70">
        <f>'2019年一般公共预算支出执行情况表'!C23</f>
        <v>6724.1</v>
      </c>
      <c r="D23" s="71">
        <f t="shared" si="0"/>
        <v>-36.85861304858644</v>
      </c>
    </row>
    <row r="24" spans="1:4" ht="29.25" customHeight="1">
      <c r="A24" s="85" t="s">
        <v>277</v>
      </c>
      <c r="B24" s="55">
        <v>19932</v>
      </c>
      <c r="C24" s="70">
        <f>'2019年一般公共预算支出执行情况表'!C24</f>
        <v>20897.88</v>
      </c>
      <c r="D24" s="71">
        <f t="shared" si="0"/>
        <v>-4.621904231434004</v>
      </c>
    </row>
    <row r="25" spans="1:4" ht="29.25" customHeight="1">
      <c r="A25" s="85" t="s">
        <v>278</v>
      </c>
      <c r="B25" s="55"/>
      <c r="C25" s="70">
        <f>'2019年一般公共预算支出执行情况表'!C25</f>
        <v>201.54</v>
      </c>
      <c r="D25" s="71"/>
    </row>
    <row r="26" spans="1:4" ht="29.25" customHeight="1">
      <c r="A26" s="74" t="s">
        <v>10</v>
      </c>
      <c r="B26" s="75">
        <f>SUM(B6:B25)</f>
        <v>1179999.9999999998</v>
      </c>
      <c r="C26" s="70">
        <f>'2019年一般公共预算支出执行情况表'!C26</f>
        <v>1119258.09</v>
      </c>
      <c r="D26" s="71">
        <f t="shared" si="0"/>
        <v>5.426979759422568</v>
      </c>
    </row>
    <row r="27" spans="1:4" ht="29.25" customHeight="1">
      <c r="A27" s="74" t="s">
        <v>31</v>
      </c>
      <c r="B27" s="75"/>
      <c r="C27" s="70">
        <f>'2019年一般公共预算支出执行情况表'!C27</f>
        <v>15000</v>
      </c>
      <c r="D27" s="71"/>
    </row>
    <row r="28" spans="1:4" ht="29.25" customHeight="1">
      <c r="A28" s="74" t="s">
        <v>9</v>
      </c>
      <c r="B28" s="56">
        <v>90000</v>
      </c>
      <c r="C28" s="70">
        <f>'2019年一般公共预算支出执行情况表'!C29</f>
        <v>102661.12</v>
      </c>
      <c r="D28" s="71">
        <f>SUM(B28/C28-1)*100</f>
        <v>-12.332926038601567</v>
      </c>
    </row>
    <row r="29" spans="1:4" ht="29.25" customHeight="1">
      <c r="A29" s="74" t="s">
        <v>20</v>
      </c>
      <c r="B29" s="75">
        <f>SUM(B26:B28)</f>
        <v>1269999.9999999998</v>
      </c>
      <c r="C29" s="70">
        <f>'2019年一般公共预算支出执行情况表'!C30</f>
        <v>1236919.21</v>
      </c>
      <c r="D29" s="71">
        <f>SUM(B29/C29-1)*100</f>
        <v>2.6744503385956575</v>
      </c>
    </row>
    <row r="30" spans="1:4" ht="85.5" customHeight="1">
      <c r="A30" s="176" t="s">
        <v>685</v>
      </c>
      <c r="B30" s="177"/>
      <c r="C30" s="177"/>
      <c r="D30" s="177"/>
    </row>
    <row r="31" spans="1:4" ht="25.5" customHeight="1">
      <c r="A31" s="175"/>
      <c r="B31" s="175"/>
      <c r="C31" s="175"/>
      <c r="D31" s="175"/>
    </row>
    <row r="32" spans="1:4" ht="12.75">
      <c r="A32" s="173"/>
      <c r="B32" s="173"/>
      <c r="C32" s="173"/>
      <c r="D32" s="173"/>
    </row>
    <row r="34" ht="12.75">
      <c r="B34" s="20"/>
    </row>
  </sheetData>
  <sheetProtection/>
  <mergeCells count="6">
    <mergeCell ref="A1:C1"/>
    <mergeCell ref="A32:D32"/>
    <mergeCell ref="A2:D3"/>
    <mergeCell ref="C4:D4"/>
    <mergeCell ref="A31:D31"/>
    <mergeCell ref="A30:D30"/>
  </mergeCells>
  <printOptions horizontalCentered="1"/>
  <pageMargins left="0.7480314960629921" right="0.7480314960629921" top="0.7480314960629921" bottom="0.7874015748031497" header="0.5118110236220472" footer="0.5118110236220472"/>
  <pageSetup fitToHeight="1" fitToWidth="1"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pageSetUpPr fitToPage="1"/>
  </sheetPr>
  <dimension ref="A1:I302"/>
  <sheetViews>
    <sheetView zoomScalePageLayoutView="0" workbookViewId="0" topLeftCell="A1">
      <selection activeCell="O21" sqref="O21"/>
    </sheetView>
  </sheetViews>
  <sheetFormatPr defaultColWidth="9.00390625" defaultRowHeight="14.25"/>
  <cols>
    <col min="1" max="1" width="36.125" style="45" customWidth="1"/>
    <col min="2" max="2" width="20.50390625" style="1" customWidth="1"/>
    <col min="3" max="3" width="19.50390625" style="2" hidden="1" customWidth="1"/>
    <col min="4" max="16384" width="9.00390625" style="1" customWidth="1"/>
  </cols>
  <sheetData>
    <row r="1" spans="1:3" ht="18" customHeight="1">
      <c r="A1" s="161" t="s">
        <v>48</v>
      </c>
      <c r="B1" s="162"/>
      <c r="C1" s="162"/>
    </row>
    <row r="2" spans="1:3" ht="28.5" customHeight="1">
      <c r="A2" s="178" t="s">
        <v>252</v>
      </c>
      <c r="B2" s="164"/>
      <c r="C2" s="164"/>
    </row>
    <row r="3" spans="1:3" ht="21" customHeight="1">
      <c r="A3" s="44"/>
      <c r="B3" s="41" t="s">
        <v>0</v>
      </c>
      <c r="C3" s="41" t="s">
        <v>0</v>
      </c>
    </row>
    <row r="4" spans="1:3" ht="35.25" customHeight="1">
      <c r="A4" s="51" t="s">
        <v>45</v>
      </c>
      <c r="B4" s="51" t="s">
        <v>46</v>
      </c>
      <c r="C4" s="52" t="s">
        <v>51</v>
      </c>
    </row>
    <row r="5" spans="1:7" ht="18" customHeight="1">
      <c r="A5" s="98" t="s">
        <v>54</v>
      </c>
      <c r="B5" s="77">
        <v>42263.37</v>
      </c>
      <c r="C5" s="77">
        <f>C6+C10+C14+C22+C26+C29+C35+C39+C42+C45+C47+C51+C54+C57+C60+C63+C66</f>
        <v>0</v>
      </c>
      <c r="G5" s="97"/>
    </row>
    <row r="6" spans="1:7" ht="18" customHeight="1">
      <c r="A6" s="98" t="s">
        <v>279</v>
      </c>
      <c r="B6" s="77">
        <v>1666.39</v>
      </c>
      <c r="C6" s="77">
        <f>SUM(C7:C9)</f>
        <v>0</v>
      </c>
      <c r="G6" s="97"/>
    </row>
    <row r="7" spans="1:7" ht="18" customHeight="1">
      <c r="A7" s="98" t="s">
        <v>489</v>
      </c>
      <c r="B7" s="77">
        <v>1467.67</v>
      </c>
      <c r="C7" s="77"/>
      <c r="G7" s="97"/>
    </row>
    <row r="8" spans="1:7" ht="18" customHeight="1">
      <c r="A8" s="98" t="s">
        <v>280</v>
      </c>
      <c r="B8" s="77">
        <v>50</v>
      </c>
      <c r="C8" s="77"/>
      <c r="G8" s="97"/>
    </row>
    <row r="9" spans="1:7" ht="18" customHeight="1">
      <c r="A9" s="98" t="s">
        <v>281</v>
      </c>
      <c r="B9" s="77">
        <v>100</v>
      </c>
      <c r="C9" s="77"/>
      <c r="G9" s="97"/>
    </row>
    <row r="10" spans="1:7" ht="18" customHeight="1">
      <c r="A10" s="98" t="s">
        <v>282</v>
      </c>
      <c r="B10" s="77">
        <v>48.72</v>
      </c>
      <c r="C10" s="77">
        <f>SUM(C11:C13)</f>
        <v>0</v>
      </c>
      <c r="G10" s="97"/>
    </row>
    <row r="11" spans="1:7" ht="18" customHeight="1">
      <c r="A11" s="98" t="s">
        <v>283</v>
      </c>
      <c r="B11" s="77">
        <v>1199.22</v>
      </c>
      <c r="C11" s="77"/>
      <c r="G11" s="97"/>
    </row>
    <row r="12" spans="1:7" ht="18" customHeight="1">
      <c r="A12" s="98" t="s">
        <v>489</v>
      </c>
      <c r="B12" s="77">
        <v>1073.04</v>
      </c>
      <c r="C12" s="77"/>
      <c r="G12" s="97"/>
    </row>
    <row r="13" spans="1:7" ht="18" customHeight="1">
      <c r="A13" s="98" t="s">
        <v>490</v>
      </c>
      <c r="B13" s="77">
        <v>39.18</v>
      </c>
      <c r="C13" s="77"/>
      <c r="G13" s="97"/>
    </row>
    <row r="14" spans="1:7" ht="18" customHeight="1">
      <c r="A14" s="98" t="s">
        <v>284</v>
      </c>
      <c r="B14" s="77">
        <v>50</v>
      </c>
      <c r="C14" s="77">
        <f>SUM(C15:C21)</f>
        <v>0</v>
      </c>
      <c r="G14" s="97"/>
    </row>
    <row r="15" spans="1:7" ht="18" customHeight="1">
      <c r="A15" s="98" t="s">
        <v>285</v>
      </c>
      <c r="B15" s="77">
        <v>37</v>
      </c>
      <c r="C15" s="77"/>
      <c r="G15" s="97"/>
    </row>
    <row r="16" spans="1:8" ht="18" customHeight="1">
      <c r="A16" s="102" t="s">
        <v>497</v>
      </c>
      <c r="B16" s="77">
        <v>8732.45</v>
      </c>
      <c r="C16" s="77"/>
      <c r="G16" s="97"/>
      <c r="H16" s="101"/>
    </row>
    <row r="17" spans="1:7" ht="18" customHeight="1">
      <c r="A17" s="98" t="s">
        <v>489</v>
      </c>
      <c r="B17" s="77">
        <v>1501.24</v>
      </c>
      <c r="C17" s="77"/>
      <c r="G17" s="97"/>
    </row>
    <row r="18" spans="1:7" ht="18" customHeight="1">
      <c r="A18" s="98" t="s">
        <v>490</v>
      </c>
      <c r="B18" s="77">
        <v>3706.14</v>
      </c>
      <c r="C18" s="77"/>
      <c r="G18" s="97"/>
    </row>
    <row r="19" spans="1:7" ht="18" customHeight="1">
      <c r="A19" s="98" t="s">
        <v>491</v>
      </c>
      <c r="B19" s="77">
        <v>25</v>
      </c>
      <c r="C19" s="77"/>
      <c r="G19" s="97"/>
    </row>
    <row r="20" spans="1:7" ht="18" customHeight="1">
      <c r="A20" s="98" t="s">
        <v>286</v>
      </c>
      <c r="B20" s="77">
        <v>45.5</v>
      </c>
      <c r="C20" s="77"/>
      <c r="G20" s="97"/>
    </row>
    <row r="21" spans="1:7" ht="16.5" customHeight="1">
      <c r="A21" s="99" t="s">
        <v>287</v>
      </c>
      <c r="B21" s="77">
        <v>280</v>
      </c>
      <c r="C21" s="77"/>
      <c r="G21" s="97"/>
    </row>
    <row r="22" spans="1:7" ht="18" customHeight="1">
      <c r="A22" s="98" t="s">
        <v>492</v>
      </c>
      <c r="B22" s="77">
        <v>1499.6</v>
      </c>
      <c r="C22" s="77">
        <f>SUM(C23:C25)</f>
        <v>0</v>
      </c>
      <c r="G22" s="97"/>
    </row>
    <row r="23" spans="1:8" ht="18" customHeight="1">
      <c r="A23" s="102" t="s">
        <v>498</v>
      </c>
      <c r="B23" s="77">
        <v>1674.97</v>
      </c>
      <c r="C23" s="77"/>
      <c r="G23" s="97"/>
      <c r="H23" s="101"/>
    </row>
    <row r="24" spans="1:7" ht="18" customHeight="1">
      <c r="A24" s="98" t="s">
        <v>288</v>
      </c>
      <c r="B24" s="77">
        <v>4343.75</v>
      </c>
      <c r="C24" s="77"/>
      <c r="G24" s="97"/>
    </row>
    <row r="25" spans="1:7" ht="18" customHeight="1">
      <c r="A25" s="98" t="s">
        <v>489</v>
      </c>
      <c r="B25" s="77">
        <v>1517.29</v>
      </c>
      <c r="C25" s="77"/>
      <c r="G25" s="97"/>
    </row>
    <row r="26" spans="1:7" ht="18" customHeight="1">
      <c r="A26" s="98" t="s">
        <v>490</v>
      </c>
      <c r="B26" s="77">
        <v>2826.46</v>
      </c>
      <c r="C26" s="77">
        <f>SUM(C27:C28)</f>
        <v>0</v>
      </c>
      <c r="G26" s="97"/>
    </row>
    <row r="27" spans="1:7" ht="18" customHeight="1">
      <c r="A27" s="98" t="s">
        <v>289</v>
      </c>
      <c r="B27" s="77">
        <v>2281.4</v>
      </c>
      <c r="C27" s="77"/>
      <c r="G27" s="97"/>
    </row>
    <row r="28" spans="1:7" ht="18" customHeight="1">
      <c r="A28" s="98" t="s">
        <v>489</v>
      </c>
      <c r="B28" s="77">
        <v>1295.4</v>
      </c>
      <c r="C28" s="77"/>
      <c r="G28" s="97"/>
    </row>
    <row r="29" spans="1:7" ht="18" customHeight="1">
      <c r="A29" s="98" t="s">
        <v>490</v>
      </c>
      <c r="B29" s="77">
        <v>986</v>
      </c>
      <c r="C29" s="77">
        <f>SUM(C30:C34)</f>
        <v>0</v>
      </c>
      <c r="G29" s="97"/>
    </row>
    <row r="30" spans="1:7" ht="18" customHeight="1">
      <c r="A30" s="98" t="s">
        <v>290</v>
      </c>
      <c r="B30" s="77">
        <v>2046.54</v>
      </c>
      <c r="C30" s="77"/>
      <c r="G30" s="97"/>
    </row>
    <row r="31" spans="1:7" ht="18" customHeight="1">
      <c r="A31" s="98" t="s">
        <v>489</v>
      </c>
      <c r="B31" s="77">
        <v>578.52</v>
      </c>
      <c r="C31" s="77"/>
      <c r="G31" s="97"/>
    </row>
    <row r="32" spans="1:7" ht="18" customHeight="1">
      <c r="A32" s="98" t="s">
        <v>490</v>
      </c>
      <c r="B32" s="77">
        <v>109.62</v>
      </c>
      <c r="C32" s="77"/>
      <c r="G32" s="97"/>
    </row>
    <row r="33" spans="1:7" ht="18" customHeight="1">
      <c r="A33" s="98" t="s">
        <v>291</v>
      </c>
      <c r="B33" s="77">
        <v>1200</v>
      </c>
      <c r="C33" s="77"/>
      <c r="G33" s="97"/>
    </row>
    <row r="34" spans="1:7" ht="18" customHeight="1">
      <c r="A34" s="98" t="s">
        <v>292</v>
      </c>
      <c r="B34" s="77">
        <v>40</v>
      </c>
      <c r="C34" s="77"/>
      <c r="G34" s="97"/>
    </row>
    <row r="35" spans="1:7" ht="18" customHeight="1">
      <c r="A35" s="98" t="s">
        <v>493</v>
      </c>
      <c r="B35" s="77">
        <v>118.4</v>
      </c>
      <c r="C35" s="77">
        <f>SUM(C36:C38)</f>
        <v>0</v>
      </c>
      <c r="G35" s="97"/>
    </row>
    <row r="36" spans="1:7" ht="18" customHeight="1">
      <c r="A36" s="98" t="s">
        <v>293</v>
      </c>
      <c r="B36" s="77">
        <v>1681.07</v>
      </c>
      <c r="C36" s="77"/>
      <c r="G36" s="97"/>
    </row>
    <row r="37" spans="1:7" ht="18" customHeight="1">
      <c r="A37" s="98" t="s">
        <v>489</v>
      </c>
      <c r="B37" s="77">
        <v>1401.89</v>
      </c>
      <c r="C37" s="77"/>
      <c r="G37" s="97"/>
    </row>
    <row r="38" spans="1:7" ht="18" customHeight="1">
      <c r="A38" s="98" t="s">
        <v>490</v>
      </c>
      <c r="B38" s="77">
        <v>279.18</v>
      </c>
      <c r="C38" s="77"/>
      <c r="G38" s="97"/>
    </row>
    <row r="39" spans="1:7" ht="18" customHeight="1">
      <c r="A39" s="98" t="s">
        <v>294</v>
      </c>
      <c r="B39" s="77">
        <v>1465.58</v>
      </c>
      <c r="C39" s="77">
        <f>SUM(C40:C41)</f>
        <v>0</v>
      </c>
      <c r="G39" s="97"/>
    </row>
    <row r="40" spans="1:7" ht="18" customHeight="1">
      <c r="A40" s="98" t="s">
        <v>489</v>
      </c>
      <c r="B40" s="77">
        <v>1295.58</v>
      </c>
      <c r="C40" s="77"/>
      <c r="G40" s="97"/>
    </row>
    <row r="41" spans="1:7" ht="18" customHeight="1">
      <c r="A41" s="98" t="s">
        <v>490</v>
      </c>
      <c r="B41" s="77">
        <v>170</v>
      </c>
      <c r="C41" s="77"/>
      <c r="G41" s="97"/>
    </row>
    <row r="42" spans="1:7" ht="18" customHeight="1">
      <c r="A42" s="98" t="s">
        <v>295</v>
      </c>
      <c r="B42" s="77">
        <v>218.5</v>
      </c>
      <c r="C42" s="77">
        <f>SUM(C43:C44)</f>
        <v>0</v>
      </c>
      <c r="G42" s="97"/>
    </row>
    <row r="43" spans="1:7" ht="18" customHeight="1">
      <c r="A43" s="98" t="s">
        <v>490</v>
      </c>
      <c r="B43" s="77">
        <v>218.5</v>
      </c>
      <c r="C43" s="77"/>
      <c r="G43" s="97"/>
    </row>
    <row r="44" spans="1:7" ht="18" customHeight="1">
      <c r="A44" s="98" t="s">
        <v>296</v>
      </c>
      <c r="B44" s="77">
        <v>20</v>
      </c>
      <c r="C44" s="77"/>
      <c r="G44" s="97"/>
    </row>
    <row r="45" spans="1:7" ht="18" customHeight="1">
      <c r="A45" s="98" t="s">
        <v>297</v>
      </c>
      <c r="B45" s="77">
        <v>20</v>
      </c>
      <c r="C45" s="77">
        <f>SUM(C46)</f>
        <v>0</v>
      </c>
      <c r="G45" s="97"/>
    </row>
    <row r="46" spans="1:7" ht="18" customHeight="1">
      <c r="A46" s="98" t="s">
        <v>298</v>
      </c>
      <c r="B46" s="77">
        <v>200</v>
      </c>
      <c r="C46" s="77"/>
      <c r="G46" s="97"/>
    </row>
    <row r="47" spans="1:7" ht="18" customHeight="1">
      <c r="A47" s="98" t="s">
        <v>299</v>
      </c>
      <c r="B47" s="77">
        <v>200</v>
      </c>
      <c r="C47" s="77">
        <f>SUM(C48:C50)</f>
        <v>0</v>
      </c>
      <c r="G47" s="97"/>
    </row>
    <row r="48" spans="1:7" ht="18" customHeight="1">
      <c r="A48" s="98" t="s">
        <v>300</v>
      </c>
      <c r="B48" s="77">
        <v>479.45</v>
      </c>
      <c r="C48" s="77"/>
      <c r="G48" s="97"/>
    </row>
    <row r="49" spans="1:7" ht="18" customHeight="1">
      <c r="A49" s="98" t="s">
        <v>489</v>
      </c>
      <c r="B49" s="77">
        <v>403.27</v>
      </c>
      <c r="C49" s="77"/>
      <c r="G49" s="97"/>
    </row>
    <row r="50" spans="1:7" ht="18" customHeight="1">
      <c r="A50" s="98" t="s">
        <v>490</v>
      </c>
      <c r="B50" s="77">
        <v>18.18</v>
      </c>
      <c r="C50" s="77"/>
      <c r="G50" s="97"/>
    </row>
    <row r="51" spans="1:7" ht="18" customHeight="1">
      <c r="A51" s="98" t="s">
        <v>301</v>
      </c>
      <c r="B51" s="77">
        <v>58</v>
      </c>
      <c r="C51" s="77">
        <f>SUM(C52:C53)</f>
        <v>0</v>
      </c>
      <c r="G51" s="97"/>
    </row>
    <row r="52" spans="1:7" ht="18" customHeight="1">
      <c r="A52" s="98" t="s">
        <v>302</v>
      </c>
      <c r="B52" s="77">
        <v>873.91</v>
      </c>
      <c r="C52" s="77"/>
      <c r="G52" s="97"/>
    </row>
    <row r="53" spans="1:7" ht="18" customHeight="1">
      <c r="A53" s="98" t="s">
        <v>489</v>
      </c>
      <c r="B53" s="77">
        <v>666.73</v>
      </c>
      <c r="C53" s="77"/>
      <c r="G53" s="97"/>
    </row>
    <row r="54" spans="1:7" ht="18" customHeight="1">
      <c r="A54" s="98" t="s">
        <v>490</v>
      </c>
      <c r="B54" s="77">
        <v>207.18</v>
      </c>
      <c r="C54" s="77">
        <f>SUM(C55:C56)</f>
        <v>0</v>
      </c>
      <c r="G54" s="97"/>
    </row>
    <row r="55" spans="1:7" ht="18" customHeight="1">
      <c r="A55" s="102" t="s">
        <v>303</v>
      </c>
      <c r="B55" s="77">
        <v>1683.82</v>
      </c>
      <c r="C55" s="77"/>
      <c r="G55" s="97"/>
    </row>
    <row r="56" spans="1:9" ht="18" customHeight="1">
      <c r="A56" s="98" t="s">
        <v>489</v>
      </c>
      <c r="B56" s="77">
        <v>1683.82</v>
      </c>
      <c r="C56" s="77"/>
      <c r="G56" s="97"/>
      <c r="H56" s="101"/>
      <c r="I56" s="101"/>
    </row>
    <row r="57" spans="1:7" ht="18" customHeight="1">
      <c r="A57" s="98" t="s">
        <v>304</v>
      </c>
      <c r="B57" s="77">
        <v>5622.64</v>
      </c>
      <c r="C57" s="77">
        <f>SUM(C58:C59)</f>
        <v>0</v>
      </c>
      <c r="G57" s="97"/>
    </row>
    <row r="58" spans="1:7" ht="18" customHeight="1">
      <c r="A58" s="98" t="s">
        <v>489</v>
      </c>
      <c r="B58" s="77">
        <v>998.92</v>
      </c>
      <c r="C58" s="77"/>
      <c r="G58" s="97"/>
    </row>
    <row r="59" spans="1:7" ht="18" customHeight="1">
      <c r="A59" s="98" t="s">
        <v>490</v>
      </c>
      <c r="B59" s="77">
        <v>4623.72</v>
      </c>
      <c r="C59" s="77"/>
      <c r="G59" s="97"/>
    </row>
    <row r="60" spans="1:7" ht="18" customHeight="1">
      <c r="A60" s="98" t="s">
        <v>305</v>
      </c>
      <c r="B60" s="77">
        <v>2846</v>
      </c>
      <c r="C60" s="77">
        <f>SUM(C61:C62)</f>
        <v>0</v>
      </c>
      <c r="G60" s="97"/>
    </row>
    <row r="61" spans="1:7" ht="18" customHeight="1">
      <c r="A61" s="98" t="s">
        <v>489</v>
      </c>
      <c r="B61" s="77">
        <v>345.82</v>
      </c>
      <c r="C61" s="77"/>
      <c r="G61" s="97"/>
    </row>
    <row r="62" spans="1:7" ht="18" customHeight="1">
      <c r="A62" s="98" t="s">
        <v>490</v>
      </c>
      <c r="B62" s="77">
        <v>2500.18</v>
      </c>
      <c r="C62" s="77"/>
      <c r="G62" s="97"/>
    </row>
    <row r="63" spans="1:7" ht="18" customHeight="1">
      <c r="A63" s="98" t="s">
        <v>306</v>
      </c>
      <c r="B63" s="77">
        <v>693.39</v>
      </c>
      <c r="C63" s="77">
        <f>SUM(C64:C65)</f>
        <v>0</v>
      </c>
      <c r="G63" s="97"/>
    </row>
    <row r="64" spans="1:7" ht="18" customHeight="1">
      <c r="A64" s="98" t="s">
        <v>489</v>
      </c>
      <c r="B64" s="77">
        <v>478.85</v>
      </c>
      <c r="C64" s="77"/>
      <c r="G64" s="97"/>
    </row>
    <row r="65" spans="1:7" ht="18" customHeight="1">
      <c r="A65" s="98" t="s">
        <v>490</v>
      </c>
      <c r="B65" s="77">
        <v>48.54</v>
      </c>
      <c r="C65" s="77"/>
      <c r="G65" s="97"/>
    </row>
    <row r="66" spans="1:7" ht="18" customHeight="1">
      <c r="A66" s="98" t="s">
        <v>307</v>
      </c>
      <c r="B66" s="77">
        <v>166</v>
      </c>
      <c r="C66" s="77">
        <f>SUM(C67:C74)</f>
        <v>0</v>
      </c>
      <c r="G66" s="97"/>
    </row>
    <row r="67" spans="1:7" ht="18" customHeight="1">
      <c r="A67" s="98" t="s">
        <v>308</v>
      </c>
      <c r="B67" s="77">
        <v>728.29</v>
      </c>
      <c r="C67" s="77"/>
      <c r="G67" s="97"/>
    </row>
    <row r="68" spans="1:7" ht="18" customHeight="1">
      <c r="A68" s="98" t="s">
        <v>489</v>
      </c>
      <c r="B68" s="77">
        <v>406.39</v>
      </c>
      <c r="C68" s="77"/>
      <c r="G68" s="97"/>
    </row>
    <row r="69" spans="1:7" ht="18" customHeight="1">
      <c r="A69" s="98" t="s">
        <v>490</v>
      </c>
      <c r="B69" s="77">
        <v>321.9</v>
      </c>
      <c r="C69" s="77"/>
      <c r="G69" s="97"/>
    </row>
    <row r="70" spans="1:7" ht="18" customHeight="1">
      <c r="A70" s="98" t="s">
        <v>309</v>
      </c>
      <c r="B70" s="77">
        <v>5480.97</v>
      </c>
      <c r="C70" s="77"/>
      <c r="G70" s="97"/>
    </row>
    <row r="71" spans="1:7" ht="18" customHeight="1">
      <c r="A71" s="98" t="s">
        <v>489</v>
      </c>
      <c r="B71" s="77">
        <v>3222.48</v>
      </c>
      <c r="C71" s="77"/>
      <c r="G71" s="97"/>
    </row>
    <row r="72" spans="1:7" ht="18" customHeight="1">
      <c r="A72" s="98" t="s">
        <v>490</v>
      </c>
      <c r="B72" s="77">
        <v>1807.24</v>
      </c>
      <c r="C72" s="77"/>
      <c r="G72" s="97"/>
    </row>
    <row r="73" spans="1:7" ht="18" customHeight="1">
      <c r="A73" s="98" t="s">
        <v>493</v>
      </c>
      <c r="B73" s="77">
        <v>248.13</v>
      </c>
      <c r="C73" s="77"/>
      <c r="G73" s="97"/>
    </row>
    <row r="74" spans="1:7" ht="18" customHeight="1">
      <c r="A74" s="98" t="s">
        <v>310</v>
      </c>
      <c r="B74" s="77">
        <v>95</v>
      </c>
      <c r="C74" s="77"/>
      <c r="G74" s="97"/>
    </row>
    <row r="75" spans="1:7" ht="18" customHeight="1">
      <c r="A75" s="98" t="s">
        <v>311</v>
      </c>
      <c r="B75" s="77">
        <v>108.12</v>
      </c>
      <c r="C75" s="77">
        <f>SUM(C76,C83,C87,C92,)</f>
        <v>0</v>
      </c>
      <c r="G75" s="97"/>
    </row>
    <row r="76" spans="1:7" ht="18" customHeight="1">
      <c r="A76" s="98" t="s">
        <v>312</v>
      </c>
      <c r="B76" s="77">
        <v>45811.23</v>
      </c>
      <c r="C76" s="77">
        <f>SUM(C77:C82)</f>
        <v>0</v>
      </c>
      <c r="G76" s="97"/>
    </row>
    <row r="77" spans="1:7" ht="18" customHeight="1">
      <c r="A77" s="98" t="s">
        <v>313</v>
      </c>
      <c r="B77" s="77">
        <v>37827.28</v>
      </c>
      <c r="C77" s="77"/>
      <c r="G77" s="97"/>
    </row>
    <row r="78" spans="1:7" ht="18" customHeight="1">
      <c r="A78" s="98" t="s">
        <v>489</v>
      </c>
      <c r="B78" s="77">
        <v>12129.38</v>
      </c>
      <c r="C78" s="77"/>
      <c r="G78" s="97"/>
    </row>
    <row r="79" spans="1:7" ht="18" customHeight="1">
      <c r="A79" s="98" t="s">
        <v>490</v>
      </c>
      <c r="B79" s="77">
        <v>13372.16</v>
      </c>
      <c r="C79" s="77"/>
      <c r="G79" s="97"/>
    </row>
    <row r="80" spans="1:7" ht="18" customHeight="1">
      <c r="A80" s="98" t="s">
        <v>493</v>
      </c>
      <c r="B80" s="77">
        <v>122.8</v>
      </c>
      <c r="C80" s="77"/>
      <c r="G80" s="97"/>
    </row>
    <row r="81" spans="1:7" ht="18" customHeight="1">
      <c r="A81" s="98" t="s">
        <v>314</v>
      </c>
      <c r="B81" s="77">
        <v>3202.94</v>
      </c>
      <c r="C81" s="77"/>
      <c r="G81" s="97"/>
    </row>
    <row r="82" spans="1:7" ht="18" customHeight="1">
      <c r="A82" s="98" t="s">
        <v>315</v>
      </c>
      <c r="B82" s="77">
        <v>9000</v>
      </c>
      <c r="C82" s="77"/>
      <c r="G82" s="97"/>
    </row>
    <row r="83" spans="1:7" ht="18" customHeight="1">
      <c r="A83" s="98" t="s">
        <v>316</v>
      </c>
      <c r="B83" s="77">
        <v>2127.27</v>
      </c>
      <c r="C83" s="77">
        <f>SUM(C84:C86)</f>
        <v>0</v>
      </c>
      <c r="G83" s="97"/>
    </row>
    <row r="84" spans="1:7" ht="18" customHeight="1">
      <c r="A84" s="98" t="s">
        <v>489</v>
      </c>
      <c r="B84" s="77">
        <v>1462.19</v>
      </c>
      <c r="C84" s="77"/>
      <c r="G84" s="97"/>
    </row>
    <row r="85" spans="1:7" ht="18" customHeight="1">
      <c r="A85" s="98" t="s">
        <v>490</v>
      </c>
      <c r="B85" s="77">
        <v>116.08</v>
      </c>
      <c r="C85" s="77"/>
      <c r="G85" s="97"/>
    </row>
    <row r="86" spans="1:7" ht="18" customHeight="1">
      <c r="A86" s="98" t="s">
        <v>317</v>
      </c>
      <c r="B86" s="77">
        <v>549</v>
      </c>
      <c r="C86" s="77"/>
      <c r="G86" s="97"/>
    </row>
    <row r="87" spans="1:7" ht="18" customHeight="1">
      <c r="A87" s="98" t="s">
        <v>318</v>
      </c>
      <c r="B87" s="77">
        <v>4669.28</v>
      </c>
      <c r="C87" s="77">
        <f>SUM(C88:C91)</f>
        <v>0</v>
      </c>
      <c r="G87" s="97"/>
    </row>
    <row r="88" spans="1:7" ht="18" customHeight="1">
      <c r="A88" s="98" t="s">
        <v>489</v>
      </c>
      <c r="B88" s="77">
        <v>2654.28</v>
      </c>
      <c r="C88" s="77"/>
      <c r="G88" s="97"/>
    </row>
    <row r="89" spans="1:7" ht="18" customHeight="1">
      <c r="A89" s="98" t="s">
        <v>490</v>
      </c>
      <c r="B89" s="77">
        <v>212</v>
      </c>
      <c r="C89" s="77"/>
      <c r="G89" s="97"/>
    </row>
    <row r="90" spans="1:7" ht="18" customHeight="1">
      <c r="A90" s="98" t="s">
        <v>319</v>
      </c>
      <c r="B90" s="77">
        <v>1803</v>
      </c>
      <c r="C90" s="77"/>
      <c r="G90" s="97"/>
    </row>
    <row r="91" spans="1:7" ht="18" customHeight="1">
      <c r="A91" s="98" t="s">
        <v>320</v>
      </c>
      <c r="B91" s="77">
        <v>1187.4</v>
      </c>
      <c r="C91" s="77"/>
      <c r="G91" s="97"/>
    </row>
    <row r="92" spans="1:7" ht="18" customHeight="1">
      <c r="A92" s="98" t="s">
        <v>489</v>
      </c>
      <c r="B92" s="77">
        <v>706.6</v>
      </c>
      <c r="C92" s="77">
        <f>SUM(C93:C97)</f>
        <v>0</v>
      </c>
      <c r="G92" s="97"/>
    </row>
    <row r="93" spans="1:7" ht="18" customHeight="1">
      <c r="A93" s="98" t="s">
        <v>490</v>
      </c>
      <c r="B93" s="77">
        <v>280.8</v>
      </c>
      <c r="C93" s="77"/>
      <c r="G93" s="97"/>
    </row>
    <row r="94" spans="1:7" ht="18" customHeight="1">
      <c r="A94" s="98" t="s">
        <v>321</v>
      </c>
      <c r="B94" s="77">
        <v>70</v>
      </c>
      <c r="C94" s="77"/>
      <c r="G94" s="97"/>
    </row>
    <row r="95" spans="1:7" ht="18" customHeight="1">
      <c r="A95" s="98" t="s">
        <v>322</v>
      </c>
      <c r="B95" s="77">
        <v>130</v>
      </c>
      <c r="C95" s="77"/>
      <c r="G95" s="97"/>
    </row>
    <row r="96" spans="1:7" ht="18" customHeight="1">
      <c r="A96" s="98" t="s">
        <v>323</v>
      </c>
      <c r="B96" s="77">
        <v>230822.98</v>
      </c>
      <c r="C96" s="77"/>
      <c r="G96" s="97"/>
    </row>
    <row r="97" spans="1:7" ht="18" customHeight="1">
      <c r="A97" s="98" t="s">
        <v>324</v>
      </c>
      <c r="B97" s="77">
        <v>9347.99</v>
      </c>
      <c r="C97" s="77"/>
      <c r="G97" s="97"/>
    </row>
    <row r="98" spans="1:7" ht="18" customHeight="1">
      <c r="A98" s="98" t="s">
        <v>489</v>
      </c>
      <c r="B98" s="77">
        <v>339.86</v>
      </c>
      <c r="C98" s="77">
        <f>C99+C102+C107+C109+C111+C113</f>
        <v>0</v>
      </c>
      <c r="G98" s="97"/>
    </row>
    <row r="99" spans="1:7" ht="18" customHeight="1">
      <c r="A99" s="98" t="s">
        <v>490</v>
      </c>
      <c r="B99" s="77">
        <v>9008.13</v>
      </c>
      <c r="C99" s="77">
        <f>SUM(C100:C101)</f>
        <v>0</v>
      </c>
      <c r="G99" s="97"/>
    </row>
    <row r="100" spans="1:7" ht="18" customHeight="1">
      <c r="A100" s="98" t="s">
        <v>325</v>
      </c>
      <c r="B100" s="77">
        <v>153413.55</v>
      </c>
      <c r="C100" s="77"/>
      <c r="G100" s="97"/>
    </row>
    <row r="101" spans="1:7" ht="18" customHeight="1">
      <c r="A101" s="98" t="s">
        <v>326</v>
      </c>
      <c r="B101" s="77">
        <v>32926.9</v>
      </c>
      <c r="C101" s="77"/>
      <c r="G101" s="97"/>
    </row>
    <row r="102" spans="1:7" ht="18" customHeight="1">
      <c r="A102" s="98" t="s">
        <v>327</v>
      </c>
      <c r="B102" s="77">
        <v>38451.4</v>
      </c>
      <c r="C102" s="77">
        <f>SUM(C103:C106)</f>
        <v>0</v>
      </c>
      <c r="G102" s="97"/>
    </row>
    <row r="103" spans="1:7" ht="18" customHeight="1">
      <c r="A103" s="98" t="s">
        <v>328</v>
      </c>
      <c r="B103" s="77">
        <v>18872.1</v>
      </c>
      <c r="C103" s="77"/>
      <c r="G103" s="97"/>
    </row>
    <row r="104" spans="1:7" ht="18" customHeight="1">
      <c r="A104" s="98" t="s">
        <v>329</v>
      </c>
      <c r="B104" s="77">
        <v>63163.15</v>
      </c>
      <c r="C104" s="77"/>
      <c r="G104" s="97"/>
    </row>
    <row r="105" spans="1:7" ht="18" customHeight="1">
      <c r="A105" s="98" t="s">
        <v>330</v>
      </c>
      <c r="B105" s="77">
        <v>237.39</v>
      </c>
      <c r="C105" s="77"/>
      <c r="G105" s="97"/>
    </row>
    <row r="106" spans="1:7" ht="18" customHeight="1">
      <c r="A106" s="98" t="s">
        <v>331</v>
      </c>
      <c r="B106" s="77">
        <v>127.39</v>
      </c>
      <c r="C106" s="77"/>
      <c r="G106" s="97"/>
    </row>
    <row r="107" spans="1:7" ht="18" customHeight="1">
      <c r="A107" s="98" t="s">
        <v>332</v>
      </c>
      <c r="B107" s="77">
        <v>110</v>
      </c>
      <c r="C107" s="77">
        <f>C108</f>
        <v>0</v>
      </c>
      <c r="G107" s="97"/>
    </row>
    <row r="108" spans="1:7" ht="18" customHeight="1">
      <c r="A108" s="98" t="s">
        <v>333</v>
      </c>
      <c r="B108" s="77">
        <v>249.34</v>
      </c>
      <c r="C108" s="77"/>
      <c r="G108" s="97"/>
    </row>
    <row r="109" spans="1:7" ht="18" customHeight="1">
      <c r="A109" s="98" t="s">
        <v>334</v>
      </c>
      <c r="B109" s="77">
        <v>249.34</v>
      </c>
      <c r="C109" s="77">
        <f>C110</f>
        <v>0</v>
      </c>
      <c r="G109" s="97"/>
    </row>
    <row r="110" spans="1:7" ht="18" customHeight="1">
      <c r="A110" s="98" t="s">
        <v>335</v>
      </c>
      <c r="B110" s="77">
        <v>45000</v>
      </c>
      <c r="C110" s="77"/>
      <c r="G110" s="97"/>
    </row>
    <row r="111" spans="1:7" ht="18" customHeight="1">
      <c r="A111" s="98" t="s">
        <v>494</v>
      </c>
      <c r="B111" s="77">
        <v>45000</v>
      </c>
      <c r="C111" s="77">
        <f>C112</f>
        <v>0</v>
      </c>
      <c r="G111" s="97"/>
    </row>
    <row r="112" spans="1:7" ht="18" customHeight="1">
      <c r="A112" s="98" t="s">
        <v>336</v>
      </c>
      <c r="B112" s="77">
        <v>22574.71</v>
      </c>
      <c r="C112" s="77"/>
      <c r="G112" s="97"/>
    </row>
    <row r="113" spans="1:7" ht="18" customHeight="1">
      <c r="A113" s="98" t="s">
        <v>337</v>
      </c>
      <c r="B113" s="77">
        <v>22574.71</v>
      </c>
      <c r="C113" s="77">
        <f>C114</f>
        <v>0</v>
      </c>
      <c r="G113" s="97"/>
    </row>
    <row r="114" spans="1:7" ht="18" customHeight="1">
      <c r="A114" s="98" t="s">
        <v>338</v>
      </c>
      <c r="B114" s="77">
        <v>231175.13</v>
      </c>
      <c r="C114" s="77"/>
      <c r="G114" s="97"/>
    </row>
    <row r="115" spans="1:7" ht="18" customHeight="1">
      <c r="A115" s="98" t="s">
        <v>339</v>
      </c>
      <c r="B115" s="77">
        <v>764.13</v>
      </c>
      <c r="C115" s="77">
        <f>C116+C120+C123+C126</f>
        <v>0</v>
      </c>
      <c r="G115" s="97"/>
    </row>
    <row r="116" spans="1:7" ht="18" customHeight="1">
      <c r="A116" s="98" t="s">
        <v>489</v>
      </c>
      <c r="B116" s="77">
        <v>602.69</v>
      </c>
      <c r="C116" s="77">
        <f>C117+C118+C119</f>
        <v>0</v>
      </c>
      <c r="G116" s="97"/>
    </row>
    <row r="117" spans="1:7" ht="18" customHeight="1">
      <c r="A117" s="98" t="s">
        <v>490</v>
      </c>
      <c r="B117" s="77">
        <v>161.44</v>
      </c>
      <c r="C117" s="77"/>
      <c r="G117" s="97"/>
    </row>
    <row r="118" spans="1:7" ht="18" customHeight="1">
      <c r="A118" s="98" t="s">
        <v>340</v>
      </c>
      <c r="B118" s="77">
        <v>230200</v>
      </c>
      <c r="C118" s="77"/>
      <c r="G118" s="97"/>
    </row>
    <row r="119" spans="1:7" ht="18" customHeight="1">
      <c r="A119" s="98" t="s">
        <v>341</v>
      </c>
      <c r="B119" s="77">
        <v>230200</v>
      </c>
      <c r="C119" s="77"/>
      <c r="G119" s="97"/>
    </row>
    <row r="120" spans="1:7" ht="18" customHeight="1">
      <c r="A120" s="98" t="s">
        <v>342</v>
      </c>
      <c r="B120" s="77">
        <v>211</v>
      </c>
      <c r="C120" s="77">
        <f>SUM(C121:C122)</f>
        <v>0</v>
      </c>
      <c r="G120" s="97"/>
    </row>
    <row r="121" spans="1:7" ht="18" customHeight="1">
      <c r="A121" s="98" t="s">
        <v>343</v>
      </c>
      <c r="B121" s="77">
        <v>101</v>
      </c>
      <c r="C121" s="77"/>
      <c r="G121" s="97"/>
    </row>
    <row r="122" spans="1:7" ht="18" customHeight="1">
      <c r="A122" s="98" t="s">
        <v>344</v>
      </c>
      <c r="B122" s="77">
        <v>110</v>
      </c>
      <c r="C122" s="77"/>
      <c r="G122" s="97"/>
    </row>
    <row r="123" spans="1:7" ht="18" customHeight="1">
      <c r="A123" s="98" t="s">
        <v>345</v>
      </c>
      <c r="B123" s="77">
        <v>15714.8</v>
      </c>
      <c r="C123" s="77">
        <f>SUM(C124:C125)</f>
        <v>0</v>
      </c>
      <c r="G123" s="97"/>
    </row>
    <row r="124" spans="1:7" ht="18" customHeight="1">
      <c r="A124" s="98" t="s">
        <v>346</v>
      </c>
      <c r="B124" s="77">
        <v>2451.48</v>
      </c>
      <c r="C124" s="77"/>
      <c r="G124" s="97"/>
    </row>
    <row r="125" spans="1:7" ht="18" customHeight="1">
      <c r="A125" s="98" t="s">
        <v>489</v>
      </c>
      <c r="B125" s="77">
        <v>585.38</v>
      </c>
      <c r="C125" s="77"/>
      <c r="G125" s="97"/>
    </row>
    <row r="126" spans="1:7" ht="18" customHeight="1">
      <c r="A126" s="53" t="s">
        <v>347</v>
      </c>
      <c r="B126" s="77">
        <v>692.5</v>
      </c>
      <c r="C126" s="77">
        <f>C127</f>
        <v>0</v>
      </c>
      <c r="G126" s="97"/>
    </row>
    <row r="127" spans="1:7" ht="18" customHeight="1">
      <c r="A127" s="53" t="s">
        <v>348</v>
      </c>
      <c r="B127" s="77">
        <v>370</v>
      </c>
      <c r="C127" s="77"/>
      <c r="G127" s="97"/>
    </row>
    <row r="128" spans="1:7" ht="18" customHeight="1">
      <c r="A128" s="98" t="s">
        <v>349</v>
      </c>
      <c r="B128" s="77">
        <v>66</v>
      </c>
      <c r="C128" s="77">
        <f>C129+C138+C145+C148</f>
        <v>0</v>
      </c>
      <c r="G128" s="97"/>
    </row>
    <row r="129" spans="1:7" ht="18" customHeight="1">
      <c r="A129" s="98" t="s">
        <v>350</v>
      </c>
      <c r="B129" s="77">
        <v>62.6</v>
      </c>
      <c r="C129" s="77">
        <f>SUM(C130:C137)</f>
        <v>0</v>
      </c>
      <c r="G129" s="97"/>
    </row>
    <row r="130" spans="1:7" ht="18" customHeight="1">
      <c r="A130" s="98" t="s">
        <v>351</v>
      </c>
      <c r="B130" s="77">
        <v>50</v>
      </c>
      <c r="C130" s="77"/>
      <c r="G130" s="97"/>
    </row>
    <row r="131" spans="1:7" ht="18" customHeight="1">
      <c r="A131" s="98" t="s">
        <v>352</v>
      </c>
      <c r="B131" s="77">
        <v>625</v>
      </c>
      <c r="C131" s="77"/>
      <c r="G131" s="97"/>
    </row>
    <row r="132" spans="1:7" ht="18" customHeight="1">
      <c r="A132" s="98" t="s">
        <v>353</v>
      </c>
      <c r="B132" s="77">
        <v>1284.08</v>
      </c>
      <c r="C132" s="77"/>
      <c r="G132" s="97"/>
    </row>
    <row r="133" spans="1:7" ht="18" customHeight="1">
      <c r="A133" s="98" t="s">
        <v>489</v>
      </c>
      <c r="B133" s="77">
        <v>87.53</v>
      </c>
      <c r="C133" s="77"/>
      <c r="G133" s="97"/>
    </row>
    <row r="134" spans="1:7" ht="18" customHeight="1">
      <c r="A134" s="98" t="s">
        <v>490</v>
      </c>
      <c r="B134" s="77">
        <v>554.14</v>
      </c>
      <c r="C134" s="77"/>
      <c r="G134" s="97"/>
    </row>
    <row r="135" spans="1:7" ht="18" customHeight="1">
      <c r="A135" s="98" t="s">
        <v>354</v>
      </c>
      <c r="B135" s="77">
        <v>130</v>
      </c>
      <c r="C135" s="77"/>
      <c r="G135" s="97"/>
    </row>
    <row r="136" spans="1:7" ht="18" customHeight="1">
      <c r="A136" s="98" t="s">
        <v>355</v>
      </c>
      <c r="B136" s="77">
        <v>100</v>
      </c>
      <c r="C136" s="77"/>
      <c r="G136" s="97"/>
    </row>
    <row r="137" spans="1:7" ht="18" customHeight="1">
      <c r="A137" s="98" t="s">
        <v>356</v>
      </c>
      <c r="B137" s="77">
        <v>95.76</v>
      </c>
      <c r="C137" s="77"/>
      <c r="G137" s="97"/>
    </row>
    <row r="138" spans="1:7" ht="18" customHeight="1">
      <c r="A138" s="98" t="s">
        <v>357</v>
      </c>
      <c r="B138" s="77">
        <v>316.65</v>
      </c>
      <c r="C138" s="77">
        <f>SUM(C139:C144)</f>
        <v>0</v>
      </c>
      <c r="G138" s="97"/>
    </row>
    <row r="139" spans="1:7" ht="18" customHeight="1">
      <c r="A139" s="98" t="s">
        <v>358</v>
      </c>
      <c r="B139" s="77">
        <v>999.88</v>
      </c>
      <c r="C139" s="77"/>
      <c r="G139" s="97"/>
    </row>
    <row r="140" spans="1:7" ht="18" customHeight="1">
      <c r="A140" s="98" t="s">
        <v>489</v>
      </c>
      <c r="B140" s="77">
        <v>340.7</v>
      </c>
      <c r="C140" s="77"/>
      <c r="G140" s="97"/>
    </row>
    <row r="141" spans="1:7" ht="18" customHeight="1">
      <c r="A141" s="98" t="s">
        <v>359</v>
      </c>
      <c r="B141" s="77">
        <v>659.18</v>
      </c>
      <c r="C141" s="77"/>
      <c r="G141" s="97"/>
    </row>
    <row r="142" spans="1:7" ht="18" customHeight="1">
      <c r="A142" s="98" t="s">
        <v>360</v>
      </c>
      <c r="B142" s="77">
        <v>10979.36</v>
      </c>
      <c r="C142" s="77"/>
      <c r="G142" s="97"/>
    </row>
    <row r="143" spans="1:7" ht="18" customHeight="1">
      <c r="A143" s="98" t="s">
        <v>361</v>
      </c>
      <c r="B143" s="77">
        <v>10979.36</v>
      </c>
      <c r="C143" s="77"/>
      <c r="G143" s="97"/>
    </row>
    <row r="144" spans="1:7" ht="18" customHeight="1">
      <c r="A144" s="98" t="s">
        <v>362</v>
      </c>
      <c r="B144" s="77">
        <v>143601.74</v>
      </c>
      <c r="C144" s="77"/>
      <c r="G144" s="97"/>
    </row>
    <row r="145" spans="1:7" ht="18" customHeight="1">
      <c r="A145" s="98" t="s">
        <v>363</v>
      </c>
      <c r="B145" s="77">
        <v>8465.68</v>
      </c>
      <c r="C145" s="77"/>
      <c r="G145" s="97"/>
    </row>
    <row r="146" spans="1:7" ht="18" customHeight="1">
      <c r="A146" s="98" t="s">
        <v>489</v>
      </c>
      <c r="B146" s="77">
        <v>1746.46</v>
      </c>
      <c r="C146" s="77"/>
      <c r="G146" s="97"/>
    </row>
    <row r="147" spans="1:7" ht="18" customHeight="1">
      <c r="A147" s="98" t="s">
        <v>490</v>
      </c>
      <c r="B147" s="77">
        <v>45</v>
      </c>
      <c r="C147" s="77"/>
      <c r="G147" s="97"/>
    </row>
    <row r="148" spans="1:7" ht="18" customHeight="1">
      <c r="A148" s="98" t="s">
        <v>491</v>
      </c>
      <c r="B148" s="77">
        <v>1645.54</v>
      </c>
      <c r="C148" s="77">
        <f>C149</f>
        <v>0</v>
      </c>
      <c r="G148" s="97"/>
    </row>
    <row r="149" spans="1:7" ht="18" customHeight="1">
      <c r="A149" s="98" t="s">
        <v>364</v>
      </c>
      <c r="B149" s="77">
        <v>262</v>
      </c>
      <c r="C149" s="77"/>
      <c r="G149" s="97"/>
    </row>
    <row r="150" spans="1:7" ht="18" customHeight="1">
      <c r="A150" s="98" t="s">
        <v>365</v>
      </c>
      <c r="B150" s="77">
        <v>238.93</v>
      </c>
      <c r="C150" s="77">
        <f>C151+C163+C170+C175+C181+C185+C191+C198+C200+C202+C204</f>
        <v>0</v>
      </c>
      <c r="G150" s="97"/>
    </row>
    <row r="151" spans="1:7" ht="18" customHeight="1">
      <c r="A151" s="98" t="s">
        <v>366</v>
      </c>
      <c r="B151" s="77">
        <v>183</v>
      </c>
      <c r="C151" s="77">
        <f>SUM(C152:C162)</f>
        <v>0</v>
      </c>
      <c r="G151" s="97"/>
    </row>
    <row r="152" spans="1:7" ht="18" customHeight="1">
      <c r="A152" s="98" t="s">
        <v>367</v>
      </c>
      <c r="B152" s="77">
        <v>55.2</v>
      </c>
      <c r="C152" s="77"/>
      <c r="G152" s="97"/>
    </row>
    <row r="153" spans="1:7" ht="18" customHeight="1">
      <c r="A153" s="98" t="s">
        <v>368</v>
      </c>
      <c r="B153" s="77">
        <v>931</v>
      </c>
      <c r="C153" s="77"/>
      <c r="G153" s="97"/>
    </row>
    <row r="154" spans="1:7" ht="18" customHeight="1">
      <c r="A154" s="98" t="s">
        <v>369</v>
      </c>
      <c r="B154" s="77">
        <v>80</v>
      </c>
      <c r="C154" s="77"/>
      <c r="G154" s="97"/>
    </row>
    <row r="155" spans="1:7" ht="18" customHeight="1">
      <c r="A155" s="98" t="s">
        <v>370</v>
      </c>
      <c r="B155" s="77">
        <v>3278.55</v>
      </c>
      <c r="C155" s="77"/>
      <c r="G155" s="97"/>
    </row>
    <row r="156" spans="1:7" ht="18" customHeight="1">
      <c r="A156" s="98" t="s">
        <v>371</v>
      </c>
      <c r="B156" s="77">
        <v>3022.87</v>
      </c>
      <c r="C156" s="77"/>
      <c r="G156" s="97"/>
    </row>
    <row r="157" spans="1:7" ht="18" customHeight="1">
      <c r="A157" s="98" t="s">
        <v>489</v>
      </c>
      <c r="B157" s="77">
        <v>966.01</v>
      </c>
      <c r="C157" s="77"/>
      <c r="G157" s="97"/>
    </row>
    <row r="158" spans="1:7" ht="18" customHeight="1">
      <c r="A158" s="98" t="s">
        <v>490</v>
      </c>
      <c r="B158" s="77">
        <v>351</v>
      </c>
      <c r="C158" s="77"/>
      <c r="G158" s="97"/>
    </row>
    <row r="159" spans="1:7" ht="18" customHeight="1">
      <c r="A159" s="98" t="s">
        <v>372</v>
      </c>
      <c r="B159" s="77">
        <v>697</v>
      </c>
      <c r="C159" s="77"/>
      <c r="G159" s="97"/>
    </row>
    <row r="160" spans="1:7" ht="18" customHeight="1">
      <c r="A160" s="98" t="s">
        <v>373</v>
      </c>
      <c r="B160" s="77">
        <v>50</v>
      </c>
      <c r="C160" s="77"/>
      <c r="G160" s="97"/>
    </row>
    <row r="161" spans="1:7" ht="18" customHeight="1">
      <c r="A161" s="98" t="s">
        <v>374</v>
      </c>
      <c r="B161" s="77">
        <v>630</v>
      </c>
      <c r="C161" s="77"/>
      <c r="G161" s="97"/>
    </row>
    <row r="162" spans="1:7" ht="18" customHeight="1">
      <c r="A162" s="98" t="s">
        <v>375</v>
      </c>
      <c r="B162" s="77">
        <v>328.86</v>
      </c>
      <c r="C162" s="77"/>
      <c r="G162" s="97"/>
    </row>
    <row r="163" spans="1:7" ht="18" customHeight="1">
      <c r="A163" s="98" t="s">
        <v>376</v>
      </c>
      <c r="B163" s="77">
        <v>11526.4</v>
      </c>
      <c r="C163" s="77">
        <f>SUM(C164:C169)</f>
        <v>0</v>
      </c>
      <c r="G163" s="97"/>
    </row>
    <row r="164" spans="1:7" ht="18" customHeight="1">
      <c r="A164" s="98" t="s">
        <v>377</v>
      </c>
      <c r="B164" s="77">
        <v>269.16</v>
      </c>
      <c r="C164" s="77"/>
      <c r="G164" s="97"/>
    </row>
    <row r="165" spans="1:7" ht="18" customHeight="1">
      <c r="A165" s="98" t="s">
        <v>378</v>
      </c>
      <c r="B165" s="77">
        <v>396.21</v>
      </c>
      <c r="C165" s="77"/>
      <c r="G165" s="97"/>
    </row>
    <row r="166" spans="1:7" ht="18" customHeight="1">
      <c r="A166" s="98" t="s">
        <v>379</v>
      </c>
      <c r="B166" s="77">
        <v>7240.56</v>
      </c>
      <c r="C166" s="77"/>
      <c r="G166" s="97"/>
    </row>
    <row r="167" spans="1:7" ht="18" customHeight="1">
      <c r="A167" s="98" t="s">
        <v>380</v>
      </c>
      <c r="B167" s="77">
        <v>3620.47</v>
      </c>
      <c r="C167" s="77"/>
      <c r="G167" s="97"/>
    </row>
    <row r="168" spans="1:7" ht="18" customHeight="1">
      <c r="A168" s="98" t="s">
        <v>381</v>
      </c>
      <c r="B168" s="77">
        <v>2187</v>
      </c>
      <c r="C168" s="77"/>
      <c r="G168" s="97"/>
    </row>
    <row r="169" spans="1:7" ht="18" customHeight="1">
      <c r="A169" s="98" t="s">
        <v>382</v>
      </c>
      <c r="B169" s="77">
        <v>753</v>
      </c>
      <c r="C169" s="77"/>
      <c r="G169" s="97"/>
    </row>
    <row r="170" spans="1:7" ht="18" customHeight="1">
      <c r="A170" s="98" t="s">
        <v>383</v>
      </c>
      <c r="B170" s="77">
        <v>1434</v>
      </c>
      <c r="C170" s="77">
        <f>SUM(C171:C174)</f>
        <v>0</v>
      </c>
      <c r="G170" s="97"/>
    </row>
    <row r="171" spans="1:7" ht="18" customHeight="1">
      <c r="A171" s="98" t="s">
        <v>384</v>
      </c>
      <c r="B171" s="77">
        <v>881</v>
      </c>
      <c r="C171" s="77"/>
      <c r="G171" s="97"/>
    </row>
    <row r="172" spans="1:7" ht="18" customHeight="1">
      <c r="A172" s="98" t="s">
        <v>385</v>
      </c>
      <c r="B172" s="77">
        <v>135</v>
      </c>
      <c r="C172" s="77"/>
      <c r="G172" s="97"/>
    </row>
    <row r="173" spans="1:7" ht="18" customHeight="1">
      <c r="A173" s="98" t="s">
        <v>386</v>
      </c>
      <c r="B173" s="77">
        <v>183</v>
      </c>
      <c r="C173" s="77"/>
      <c r="G173" s="97"/>
    </row>
    <row r="174" spans="1:7" ht="18" customHeight="1">
      <c r="A174" s="98" t="s">
        <v>387</v>
      </c>
      <c r="B174" s="77">
        <v>563</v>
      </c>
      <c r="C174" s="77"/>
      <c r="G174" s="97"/>
    </row>
    <row r="175" spans="1:7" ht="18" customHeight="1">
      <c r="A175" s="98" t="s">
        <v>388</v>
      </c>
      <c r="B175" s="77">
        <v>290</v>
      </c>
      <c r="C175" s="77">
        <f>SUM(C176:C180)</f>
        <v>0</v>
      </c>
      <c r="G175" s="97"/>
    </row>
    <row r="176" spans="1:7" ht="18" customHeight="1">
      <c r="A176" s="98" t="s">
        <v>389</v>
      </c>
      <c r="B176" s="77">
        <v>200</v>
      </c>
      <c r="C176" s="77"/>
      <c r="G176" s="97"/>
    </row>
    <row r="177" spans="1:7" ht="18" customHeight="1">
      <c r="A177" s="98" t="s">
        <v>390</v>
      </c>
      <c r="B177" s="77">
        <v>90</v>
      </c>
      <c r="C177" s="77"/>
      <c r="G177" s="97"/>
    </row>
    <row r="178" spans="1:7" ht="18" customHeight="1">
      <c r="A178" s="98" t="s">
        <v>391</v>
      </c>
      <c r="B178" s="77">
        <v>2983.3</v>
      </c>
      <c r="C178" s="77"/>
      <c r="G178" s="97"/>
    </row>
    <row r="179" spans="1:7" ht="18" customHeight="1">
      <c r="A179" s="98" t="s">
        <v>392</v>
      </c>
      <c r="B179" s="77">
        <v>1848.8</v>
      </c>
      <c r="C179" s="77"/>
      <c r="G179" s="97"/>
    </row>
    <row r="180" spans="1:7" ht="18" customHeight="1">
      <c r="A180" s="98" t="s">
        <v>393</v>
      </c>
      <c r="B180" s="77">
        <v>154.5</v>
      </c>
      <c r="C180" s="77"/>
      <c r="G180" s="97"/>
    </row>
    <row r="181" spans="1:7" ht="18" customHeight="1">
      <c r="A181" s="98" t="s">
        <v>394</v>
      </c>
      <c r="B181" s="77">
        <v>220</v>
      </c>
      <c r="C181" s="77">
        <f>SUM(C182:C184)</f>
        <v>0</v>
      </c>
      <c r="G181" s="97"/>
    </row>
    <row r="182" spans="1:7" ht="18" customHeight="1">
      <c r="A182" s="98" t="s">
        <v>395</v>
      </c>
      <c r="B182" s="77">
        <v>760</v>
      </c>
      <c r="C182" s="77"/>
      <c r="G182" s="97"/>
    </row>
    <row r="183" spans="1:7" ht="18" customHeight="1">
      <c r="A183" s="98" t="s">
        <v>396</v>
      </c>
      <c r="B183" s="77">
        <v>2370</v>
      </c>
      <c r="C183" s="77"/>
      <c r="G183" s="97"/>
    </row>
    <row r="184" spans="1:7" ht="18" customHeight="1">
      <c r="A184" s="98" t="s">
        <v>397</v>
      </c>
      <c r="B184" s="77">
        <v>400</v>
      </c>
      <c r="C184" s="77"/>
      <c r="G184" s="97"/>
    </row>
    <row r="185" spans="1:7" ht="18" customHeight="1">
      <c r="A185" s="98" t="s">
        <v>398</v>
      </c>
      <c r="B185" s="77">
        <v>510</v>
      </c>
      <c r="C185" s="77">
        <f>SUM(C186:C190)</f>
        <v>0</v>
      </c>
      <c r="G185" s="97"/>
    </row>
    <row r="186" spans="1:7" ht="18" customHeight="1">
      <c r="A186" s="98" t="s">
        <v>399</v>
      </c>
      <c r="B186" s="77">
        <v>230</v>
      </c>
      <c r="C186" s="77"/>
      <c r="G186" s="97"/>
    </row>
    <row r="187" spans="1:7" ht="18" customHeight="1">
      <c r="A187" s="98" t="s">
        <v>400</v>
      </c>
      <c r="B187" s="77">
        <v>554</v>
      </c>
      <c r="C187" s="77"/>
      <c r="G187" s="97"/>
    </row>
    <row r="188" spans="1:7" ht="18" customHeight="1">
      <c r="A188" s="98" t="s">
        <v>401</v>
      </c>
      <c r="B188" s="77">
        <v>676</v>
      </c>
      <c r="C188" s="77"/>
      <c r="G188" s="97"/>
    </row>
    <row r="189" spans="1:7" ht="18" customHeight="1">
      <c r="A189" s="98" t="s">
        <v>402</v>
      </c>
      <c r="B189" s="77">
        <v>655</v>
      </c>
      <c r="C189" s="77"/>
      <c r="G189" s="97"/>
    </row>
    <row r="190" spans="1:7" ht="18" customHeight="1">
      <c r="A190" s="98" t="s">
        <v>403</v>
      </c>
      <c r="B190" s="77">
        <v>655</v>
      </c>
      <c r="C190" s="77"/>
      <c r="G190" s="97"/>
    </row>
    <row r="191" spans="1:7" ht="18" customHeight="1">
      <c r="A191" s="98" t="s">
        <v>404</v>
      </c>
      <c r="B191" s="77">
        <v>34</v>
      </c>
      <c r="C191" s="77">
        <f>SUM(C192:C197)</f>
        <v>0</v>
      </c>
      <c r="G191" s="97"/>
    </row>
    <row r="192" spans="1:7" ht="18" customHeight="1">
      <c r="A192" s="98" t="s">
        <v>405</v>
      </c>
      <c r="B192" s="77">
        <v>34</v>
      </c>
      <c r="C192" s="77"/>
      <c r="G192" s="97"/>
    </row>
    <row r="193" spans="1:7" ht="18" customHeight="1">
      <c r="A193" s="98" t="s">
        <v>406</v>
      </c>
      <c r="B193" s="77">
        <v>260</v>
      </c>
      <c r="C193" s="77"/>
      <c r="G193" s="97"/>
    </row>
    <row r="194" spans="1:7" ht="18" customHeight="1">
      <c r="A194" s="98" t="s">
        <v>407</v>
      </c>
      <c r="B194" s="77">
        <v>260</v>
      </c>
      <c r="C194" s="77"/>
      <c r="G194" s="97"/>
    </row>
    <row r="195" spans="1:7" ht="18" customHeight="1">
      <c r="A195" s="98" t="s">
        <v>408</v>
      </c>
      <c r="B195" s="77">
        <v>241.89</v>
      </c>
      <c r="C195" s="77"/>
      <c r="G195" s="97"/>
    </row>
    <row r="196" spans="1:7" ht="18" customHeight="1">
      <c r="A196" s="98" t="s">
        <v>489</v>
      </c>
      <c r="B196" s="77">
        <v>174.71</v>
      </c>
      <c r="C196" s="77"/>
      <c r="G196" s="97"/>
    </row>
    <row r="197" spans="1:7" ht="18" customHeight="1">
      <c r="A197" s="98" t="s">
        <v>490</v>
      </c>
      <c r="B197" s="77">
        <v>67.18</v>
      </c>
      <c r="C197" s="77"/>
      <c r="G197" s="97"/>
    </row>
    <row r="198" spans="1:7" ht="18" customHeight="1">
      <c r="A198" s="98" t="s">
        <v>409</v>
      </c>
      <c r="B198" s="77">
        <v>110684.6</v>
      </c>
      <c r="C198" s="77">
        <f>C199</f>
        <v>0</v>
      </c>
      <c r="G198" s="97"/>
    </row>
    <row r="199" spans="1:7" ht="18" customHeight="1">
      <c r="A199" s="98" t="s">
        <v>410</v>
      </c>
      <c r="B199" s="77">
        <v>110684.6</v>
      </c>
      <c r="C199" s="77"/>
      <c r="G199" s="97"/>
    </row>
    <row r="200" spans="1:7" ht="18" customHeight="1">
      <c r="A200" s="98" t="s">
        <v>411</v>
      </c>
      <c r="B200" s="77">
        <v>27939.65</v>
      </c>
      <c r="C200" s="77">
        <f>C201</f>
        <v>0</v>
      </c>
      <c r="G200" s="97"/>
    </row>
    <row r="201" spans="1:7" ht="18" customHeight="1">
      <c r="A201" s="98" t="s">
        <v>412</v>
      </c>
      <c r="B201" s="77">
        <v>3992.46</v>
      </c>
      <c r="C201" s="77"/>
      <c r="G201" s="97"/>
    </row>
    <row r="202" spans="1:7" ht="18" customHeight="1">
      <c r="A202" s="98" t="s">
        <v>489</v>
      </c>
      <c r="B202" s="77">
        <v>1575.46</v>
      </c>
      <c r="C202" s="77">
        <f>C203</f>
        <v>0</v>
      </c>
      <c r="G202" s="97"/>
    </row>
    <row r="203" spans="1:7" ht="18" customHeight="1">
      <c r="A203" s="98" t="s">
        <v>490</v>
      </c>
      <c r="B203" s="77">
        <v>1417</v>
      </c>
      <c r="C203" s="77"/>
      <c r="G203" s="97"/>
    </row>
    <row r="204" spans="1:7" ht="18" customHeight="1">
      <c r="A204" s="98" t="s">
        <v>413</v>
      </c>
      <c r="B204" s="77">
        <v>1000</v>
      </c>
      <c r="C204" s="77">
        <f>C205</f>
        <v>0</v>
      </c>
      <c r="G204" s="97"/>
    </row>
    <row r="205" spans="1:7" ht="18" customHeight="1">
      <c r="A205" s="98" t="s">
        <v>414</v>
      </c>
      <c r="B205" s="77">
        <v>5335.4</v>
      </c>
      <c r="C205" s="77"/>
      <c r="G205" s="97"/>
    </row>
    <row r="206" spans="1:7" ht="18" customHeight="1">
      <c r="A206" s="98" t="s">
        <v>415</v>
      </c>
      <c r="B206" s="77">
        <v>5335.4</v>
      </c>
      <c r="C206" s="77">
        <f>C207+C211+C213+C219+C221+C224</f>
        <v>0</v>
      </c>
      <c r="G206" s="97"/>
    </row>
    <row r="207" spans="1:7" ht="18" customHeight="1">
      <c r="A207" s="100" t="s">
        <v>416</v>
      </c>
      <c r="B207" s="77">
        <v>6707.59</v>
      </c>
      <c r="C207" s="77">
        <f>SUM(C208:C210)</f>
        <v>0</v>
      </c>
      <c r="G207" s="97"/>
    </row>
    <row r="208" spans="1:7" ht="18" customHeight="1">
      <c r="A208" s="98" t="s">
        <v>417</v>
      </c>
      <c r="B208" s="77">
        <v>820</v>
      </c>
      <c r="C208" s="77"/>
      <c r="G208" s="97"/>
    </row>
    <row r="209" spans="1:7" ht="18" customHeight="1">
      <c r="A209" s="98" t="s">
        <v>418</v>
      </c>
      <c r="B209" s="77">
        <v>90</v>
      </c>
      <c r="C209" s="77"/>
      <c r="G209" s="97"/>
    </row>
    <row r="210" spans="1:7" ht="18" customHeight="1">
      <c r="A210" s="98" t="s">
        <v>419</v>
      </c>
      <c r="B210" s="77">
        <v>55</v>
      </c>
      <c r="C210" s="77"/>
      <c r="G210" s="97"/>
    </row>
    <row r="211" spans="1:7" ht="18" customHeight="1">
      <c r="A211" s="98" t="s">
        <v>420</v>
      </c>
      <c r="B211" s="77">
        <v>2352</v>
      </c>
      <c r="C211" s="77">
        <f>C212</f>
        <v>0</v>
      </c>
      <c r="G211" s="97"/>
    </row>
    <row r="212" spans="1:7" ht="18" customHeight="1">
      <c r="A212" s="98" t="s">
        <v>421</v>
      </c>
      <c r="B212" s="77">
        <v>3390.59</v>
      </c>
      <c r="C212" s="77"/>
      <c r="G212" s="97"/>
    </row>
    <row r="213" spans="1:7" ht="18" customHeight="1">
      <c r="A213" s="98" t="s">
        <v>422</v>
      </c>
      <c r="B213" s="77">
        <v>1500</v>
      </c>
      <c r="C213" s="77">
        <f>SUM(C214:C218)</f>
        <v>0</v>
      </c>
      <c r="G213" s="97"/>
    </row>
    <row r="214" spans="1:7" ht="18" customHeight="1">
      <c r="A214" s="98" t="s">
        <v>495</v>
      </c>
      <c r="B214" s="77">
        <v>1500</v>
      </c>
      <c r="C214" s="77"/>
      <c r="G214" s="97"/>
    </row>
    <row r="215" spans="1:7" ht="18" customHeight="1">
      <c r="A215" s="98" t="s">
        <v>423</v>
      </c>
      <c r="B215" s="77">
        <v>1156</v>
      </c>
      <c r="C215" s="77"/>
      <c r="G215" s="97"/>
    </row>
    <row r="216" spans="1:7" ht="18" customHeight="1">
      <c r="A216" s="98" t="s">
        <v>424</v>
      </c>
      <c r="B216" s="77">
        <v>1156</v>
      </c>
      <c r="C216" s="77"/>
      <c r="G216" s="97"/>
    </row>
    <row r="217" spans="1:7" ht="18" customHeight="1">
      <c r="A217" s="98" t="s">
        <v>425</v>
      </c>
      <c r="B217" s="77">
        <v>4748.2</v>
      </c>
      <c r="C217" s="77"/>
      <c r="G217" s="97"/>
    </row>
    <row r="218" spans="1:7" ht="18" customHeight="1">
      <c r="A218" s="98" t="s">
        <v>426</v>
      </c>
      <c r="B218" s="77">
        <v>4748.2</v>
      </c>
      <c r="C218" s="77"/>
      <c r="G218" s="97"/>
    </row>
    <row r="219" spans="1:7" ht="18" customHeight="1">
      <c r="A219" s="98" t="s">
        <v>427</v>
      </c>
      <c r="B219" s="77">
        <v>4500</v>
      </c>
      <c r="C219" s="77">
        <f>C220</f>
        <v>0</v>
      </c>
      <c r="G219" s="97"/>
    </row>
    <row r="220" spans="1:7" ht="18" customHeight="1">
      <c r="A220" s="98" t="s">
        <v>428</v>
      </c>
      <c r="B220" s="77">
        <v>4500</v>
      </c>
      <c r="C220" s="77"/>
      <c r="G220" s="97"/>
    </row>
    <row r="221" spans="1:7" ht="18" customHeight="1">
      <c r="A221" s="98" t="s">
        <v>429</v>
      </c>
      <c r="B221" s="77">
        <v>5966.25</v>
      </c>
      <c r="C221" s="77">
        <f>C222+C223</f>
        <v>0</v>
      </c>
      <c r="G221" s="97"/>
    </row>
    <row r="222" spans="1:7" ht="18" customHeight="1">
      <c r="A222" s="98" t="s">
        <v>430</v>
      </c>
      <c r="B222" s="77">
        <v>516.25</v>
      </c>
      <c r="C222" s="77"/>
      <c r="G222" s="97"/>
    </row>
    <row r="223" spans="1:7" ht="18" customHeight="1">
      <c r="A223" s="98" t="s">
        <v>489</v>
      </c>
      <c r="B223" s="77">
        <v>0.96</v>
      </c>
      <c r="C223" s="77"/>
      <c r="G223" s="97"/>
    </row>
    <row r="224" spans="1:7" ht="18" customHeight="1">
      <c r="A224" s="98" t="s">
        <v>490</v>
      </c>
      <c r="B224" s="77">
        <v>144.29</v>
      </c>
      <c r="C224" s="77">
        <f>C225</f>
        <v>0</v>
      </c>
      <c r="G224" s="97"/>
    </row>
    <row r="225" spans="1:7" ht="18" customHeight="1">
      <c r="A225" s="98" t="s">
        <v>431</v>
      </c>
      <c r="B225" s="77">
        <v>371</v>
      </c>
      <c r="C225" s="77"/>
      <c r="G225" s="97"/>
    </row>
    <row r="226" spans="1:7" ht="18" customHeight="1">
      <c r="A226" s="98" t="s">
        <v>432</v>
      </c>
      <c r="B226" s="77">
        <v>5450</v>
      </c>
      <c r="C226" s="77">
        <f>C227+C229+C231+C233+C235+C237</f>
        <v>0</v>
      </c>
      <c r="G226" s="97"/>
    </row>
    <row r="227" spans="1:7" ht="18" customHeight="1">
      <c r="A227" s="98" t="s">
        <v>433</v>
      </c>
      <c r="B227" s="77">
        <v>5450</v>
      </c>
      <c r="C227" s="77">
        <f>C228</f>
        <v>0</v>
      </c>
      <c r="G227" s="97"/>
    </row>
    <row r="228" spans="1:7" ht="18" customHeight="1">
      <c r="A228" s="98" t="s">
        <v>434</v>
      </c>
      <c r="B228" s="77">
        <v>311807.23</v>
      </c>
      <c r="C228" s="77"/>
      <c r="G228" s="97"/>
    </row>
    <row r="229" spans="1:7" ht="18" customHeight="1">
      <c r="A229" s="98" t="s">
        <v>435</v>
      </c>
      <c r="B229" s="77">
        <v>82532.26</v>
      </c>
      <c r="C229" s="77">
        <f>C230</f>
        <v>0</v>
      </c>
      <c r="G229" s="97"/>
    </row>
    <row r="230" spans="1:7" ht="18" customHeight="1">
      <c r="A230" s="98" t="s">
        <v>489</v>
      </c>
      <c r="B230" s="77">
        <v>12766.9</v>
      </c>
      <c r="C230" s="77"/>
      <c r="G230" s="97"/>
    </row>
    <row r="231" spans="1:7" ht="18" customHeight="1">
      <c r="A231" s="98" t="s">
        <v>490</v>
      </c>
      <c r="B231" s="55">
        <v>42552.21</v>
      </c>
      <c r="C231" s="55">
        <f>C232</f>
        <v>0</v>
      </c>
      <c r="G231" s="97"/>
    </row>
    <row r="232" spans="1:7" ht="18" customHeight="1">
      <c r="A232" s="98" t="s">
        <v>491</v>
      </c>
      <c r="B232" s="55">
        <v>5738.4</v>
      </c>
      <c r="C232" s="55"/>
      <c r="G232" s="97"/>
    </row>
    <row r="233" spans="1:7" ht="18" customHeight="1">
      <c r="A233" s="98" t="s">
        <v>436</v>
      </c>
      <c r="B233" s="77">
        <v>2899.66</v>
      </c>
      <c r="C233" s="77">
        <f>C234</f>
        <v>0</v>
      </c>
      <c r="G233" s="97"/>
    </row>
    <row r="234" spans="1:7" ht="18" customHeight="1">
      <c r="A234" s="98" t="s">
        <v>437</v>
      </c>
      <c r="B234" s="77">
        <v>2553.09</v>
      </c>
      <c r="C234" s="77"/>
      <c r="G234" s="97"/>
    </row>
    <row r="235" spans="1:7" ht="18" customHeight="1">
      <c r="A235" s="98" t="s">
        <v>438</v>
      </c>
      <c r="B235" s="77">
        <v>16022</v>
      </c>
      <c r="C235" s="77">
        <f>C236</f>
        <v>0</v>
      </c>
      <c r="G235" s="97"/>
    </row>
    <row r="236" spans="1:7" ht="18" customHeight="1">
      <c r="A236" s="98" t="s">
        <v>439</v>
      </c>
      <c r="B236" s="77">
        <v>190</v>
      </c>
      <c r="C236" s="77"/>
      <c r="G236" s="97"/>
    </row>
    <row r="237" spans="1:7" ht="18" customHeight="1">
      <c r="A237" s="98" t="s">
        <v>440</v>
      </c>
      <c r="B237" s="77">
        <v>190</v>
      </c>
      <c r="C237" s="77">
        <f>C238</f>
        <v>0</v>
      </c>
      <c r="G237" s="97"/>
    </row>
    <row r="238" spans="1:7" ht="18" customHeight="1">
      <c r="A238" s="98" t="s">
        <v>441</v>
      </c>
      <c r="B238" s="77">
        <v>39989.84</v>
      </c>
      <c r="C238" s="77"/>
      <c r="G238" s="97"/>
    </row>
    <row r="239" spans="1:7" ht="18" customHeight="1">
      <c r="A239" s="98" t="s">
        <v>442</v>
      </c>
      <c r="B239" s="77">
        <v>39989.84</v>
      </c>
      <c r="C239" s="77">
        <f>C240+C250+C252+C254+C256</f>
        <v>0</v>
      </c>
      <c r="G239" s="97"/>
    </row>
    <row r="240" spans="1:7" ht="18" customHeight="1">
      <c r="A240" s="131" t="s">
        <v>686</v>
      </c>
      <c r="B240" s="77">
        <v>35310</v>
      </c>
      <c r="C240" s="77">
        <f>SUM(C241:C249)</f>
        <v>0</v>
      </c>
      <c r="G240" s="97"/>
    </row>
    <row r="241" spans="1:7" ht="18" customHeight="1">
      <c r="A241" s="98" t="s">
        <v>443</v>
      </c>
      <c r="B241" s="77">
        <v>35310</v>
      </c>
      <c r="C241" s="77"/>
      <c r="G241" s="97"/>
    </row>
    <row r="242" spans="1:7" ht="18" customHeight="1">
      <c r="A242" s="131" t="s">
        <v>688</v>
      </c>
      <c r="B242" s="77">
        <v>153785.13</v>
      </c>
      <c r="C242" s="77"/>
      <c r="G242" s="97"/>
    </row>
    <row r="243" spans="1:7" ht="18" customHeight="1">
      <c r="A243" s="131" t="s">
        <v>689</v>
      </c>
      <c r="B243" s="77">
        <v>153785.13</v>
      </c>
      <c r="C243" s="77"/>
      <c r="G243" s="97"/>
    </row>
    <row r="244" spans="1:7" ht="18" customHeight="1">
      <c r="A244" s="131" t="s">
        <v>687</v>
      </c>
      <c r="B244" s="77">
        <v>4000</v>
      </c>
      <c r="C244" s="77"/>
      <c r="G244" s="97"/>
    </row>
    <row r="245" spans="1:7" ht="18" customHeight="1">
      <c r="A245" s="131" t="s">
        <v>690</v>
      </c>
      <c r="B245" s="77">
        <v>4000</v>
      </c>
      <c r="C245" s="77"/>
      <c r="G245" s="97"/>
    </row>
    <row r="246" spans="1:7" ht="18" customHeight="1">
      <c r="A246" s="131" t="s">
        <v>691</v>
      </c>
      <c r="B246" s="77">
        <v>4000</v>
      </c>
      <c r="C246" s="77"/>
      <c r="G246" s="97"/>
    </row>
    <row r="247" spans="1:7" ht="18" customHeight="1">
      <c r="A247" s="98" t="s">
        <v>444</v>
      </c>
      <c r="B247" s="77">
        <v>11308.06</v>
      </c>
      <c r="C247" s="77"/>
      <c r="G247" s="97"/>
    </row>
    <row r="248" spans="1:7" ht="18" customHeight="1">
      <c r="A248" s="98" t="s">
        <v>445</v>
      </c>
      <c r="B248" s="77">
        <v>3942.36</v>
      </c>
      <c r="C248" s="77"/>
      <c r="G248" s="97"/>
    </row>
    <row r="249" spans="1:7" ht="18" customHeight="1">
      <c r="A249" s="98" t="s">
        <v>489</v>
      </c>
      <c r="B249" s="77">
        <v>992.94</v>
      </c>
      <c r="C249" s="77"/>
      <c r="G249" s="97"/>
    </row>
    <row r="250" spans="1:7" ht="18" customHeight="1">
      <c r="A250" s="98" t="s">
        <v>490</v>
      </c>
      <c r="B250" s="77">
        <v>2012.42</v>
      </c>
      <c r="C250" s="77">
        <f>C251</f>
        <v>0</v>
      </c>
      <c r="G250" s="97"/>
    </row>
    <row r="251" spans="1:7" ht="18" customHeight="1">
      <c r="A251" s="98" t="s">
        <v>446</v>
      </c>
      <c r="B251" s="77">
        <v>20</v>
      </c>
      <c r="C251" s="77"/>
      <c r="G251" s="97"/>
    </row>
    <row r="252" spans="1:7" ht="18" customHeight="1">
      <c r="A252" s="98" t="s">
        <v>447</v>
      </c>
      <c r="B252" s="77">
        <v>14</v>
      </c>
      <c r="C252" s="77">
        <f>C253</f>
        <v>0</v>
      </c>
      <c r="G252" s="97"/>
    </row>
    <row r="253" spans="1:7" ht="18" customHeight="1">
      <c r="A253" s="98" t="s">
        <v>448</v>
      </c>
      <c r="B253" s="77">
        <v>185</v>
      </c>
      <c r="C253" s="77"/>
      <c r="G253" s="97"/>
    </row>
    <row r="254" spans="1:7" ht="18" customHeight="1">
      <c r="A254" s="98" t="s">
        <v>449</v>
      </c>
      <c r="B254" s="77">
        <v>718</v>
      </c>
      <c r="C254" s="77">
        <f>C255</f>
        <v>0</v>
      </c>
      <c r="G254" s="97"/>
    </row>
    <row r="255" spans="1:7" ht="18" customHeight="1">
      <c r="A255" s="98" t="s">
        <v>450</v>
      </c>
      <c r="B255" s="77">
        <v>2.7</v>
      </c>
      <c r="C255" s="77"/>
      <c r="G255" s="97"/>
    </row>
    <row r="256" spans="1:7" ht="18" customHeight="1">
      <c r="A256" s="98" t="s">
        <v>451</v>
      </c>
      <c r="B256" s="77">
        <v>2.7</v>
      </c>
      <c r="C256" s="77">
        <f>SUM(C257)</f>
        <v>0</v>
      </c>
      <c r="G256" s="97"/>
    </row>
    <row r="257" spans="1:7" ht="18" customHeight="1">
      <c r="A257" s="98" t="s">
        <v>452</v>
      </c>
      <c r="B257" s="77">
        <v>2076</v>
      </c>
      <c r="C257" s="77"/>
      <c r="G257" s="97"/>
    </row>
    <row r="258" spans="1:7" ht="18" customHeight="1">
      <c r="A258" s="98" t="s">
        <v>490</v>
      </c>
      <c r="B258" s="77">
        <v>156</v>
      </c>
      <c r="C258" s="77">
        <f>C259+C268+C270+C275</f>
        <v>0</v>
      </c>
      <c r="G258" s="97"/>
    </row>
    <row r="259" spans="1:7" ht="18" customHeight="1">
      <c r="A259" s="98" t="s">
        <v>453</v>
      </c>
      <c r="B259" s="77">
        <v>1910</v>
      </c>
      <c r="C259" s="77">
        <f>SUM(C260:C267)</f>
        <v>0</v>
      </c>
      <c r="G259" s="97"/>
    </row>
    <row r="260" spans="1:7" ht="18" customHeight="1">
      <c r="A260" s="98" t="s">
        <v>496</v>
      </c>
      <c r="B260" s="77">
        <v>10</v>
      </c>
      <c r="C260" s="77"/>
      <c r="G260" s="97"/>
    </row>
    <row r="261" spans="1:7" ht="18" customHeight="1">
      <c r="A261" s="98" t="s">
        <v>454</v>
      </c>
      <c r="B261" s="77">
        <v>450</v>
      </c>
      <c r="C261" s="77"/>
      <c r="G261" s="97"/>
    </row>
    <row r="262" spans="1:7" ht="18" customHeight="1">
      <c r="A262" s="98" t="s">
        <v>455</v>
      </c>
      <c r="B262" s="77">
        <v>450</v>
      </c>
      <c r="C262" s="77"/>
      <c r="G262" s="97"/>
    </row>
    <row r="263" spans="1:7" ht="18" customHeight="1">
      <c r="A263" s="98" t="s">
        <v>456</v>
      </c>
      <c r="B263" s="77">
        <v>580</v>
      </c>
      <c r="C263" s="77"/>
      <c r="G263" s="97"/>
    </row>
    <row r="264" spans="1:7" ht="18" customHeight="1">
      <c r="A264" s="98" t="s">
        <v>457</v>
      </c>
      <c r="B264" s="77">
        <v>580</v>
      </c>
      <c r="C264" s="77"/>
      <c r="G264" s="97"/>
    </row>
    <row r="265" spans="1:7" ht="18" customHeight="1">
      <c r="A265" s="98" t="s">
        <v>458</v>
      </c>
      <c r="B265" s="77">
        <v>4257</v>
      </c>
      <c r="C265" s="77"/>
      <c r="G265" s="97"/>
    </row>
    <row r="266" spans="1:7" ht="18" customHeight="1">
      <c r="A266" s="98" t="s">
        <v>459</v>
      </c>
      <c r="B266" s="77">
        <v>4257</v>
      </c>
      <c r="C266" s="77"/>
      <c r="G266" s="97"/>
    </row>
    <row r="267" spans="1:7" ht="18" customHeight="1">
      <c r="A267" s="98" t="s">
        <v>460</v>
      </c>
      <c r="B267" s="77">
        <v>26035</v>
      </c>
      <c r="C267" s="77"/>
      <c r="G267" s="97"/>
    </row>
    <row r="268" spans="1:7" ht="18" customHeight="1">
      <c r="A268" s="98" t="s">
        <v>461</v>
      </c>
      <c r="B268" s="77">
        <v>20835</v>
      </c>
      <c r="C268" s="77">
        <f>C269</f>
        <v>0</v>
      </c>
      <c r="G268" s="97"/>
    </row>
    <row r="269" spans="1:7" ht="18" customHeight="1">
      <c r="A269" s="98" t="s">
        <v>462</v>
      </c>
      <c r="B269" s="77">
        <v>20000</v>
      </c>
      <c r="C269" s="77"/>
      <c r="G269" s="97"/>
    </row>
    <row r="270" spans="1:7" ht="18" customHeight="1">
      <c r="A270" s="98" t="s">
        <v>463</v>
      </c>
      <c r="B270" s="77">
        <v>835</v>
      </c>
      <c r="C270" s="77">
        <f>SUM(C271:C274)</f>
        <v>0</v>
      </c>
      <c r="G270" s="97"/>
    </row>
    <row r="271" spans="1:7" ht="18" customHeight="1">
      <c r="A271" s="98" t="s">
        <v>464</v>
      </c>
      <c r="B271" s="77">
        <v>5200</v>
      </c>
      <c r="C271" s="77"/>
      <c r="G271" s="97"/>
    </row>
    <row r="272" spans="1:7" ht="18" customHeight="1">
      <c r="A272" s="98" t="s">
        <v>465</v>
      </c>
      <c r="B272" s="77">
        <v>5200</v>
      </c>
      <c r="C272" s="77"/>
      <c r="G272" s="97"/>
    </row>
    <row r="273" spans="1:7" ht="18" customHeight="1">
      <c r="A273" s="98" t="s">
        <v>466</v>
      </c>
      <c r="B273" s="77">
        <v>4300</v>
      </c>
      <c r="C273" s="77"/>
      <c r="G273" s="97"/>
    </row>
    <row r="274" spans="1:7" ht="18" customHeight="1">
      <c r="A274" s="53" t="s">
        <v>467</v>
      </c>
      <c r="B274" s="77">
        <v>4300</v>
      </c>
      <c r="C274" s="77"/>
      <c r="G274" s="97"/>
    </row>
    <row r="275" spans="1:7" ht="18" customHeight="1">
      <c r="A275" s="98" t="s">
        <v>468</v>
      </c>
      <c r="B275" s="77">
        <v>4300</v>
      </c>
      <c r="C275" s="77">
        <f>C276</f>
        <v>0</v>
      </c>
      <c r="G275" s="97"/>
    </row>
    <row r="276" spans="1:7" ht="18" customHeight="1">
      <c r="A276" s="98" t="s">
        <v>469</v>
      </c>
      <c r="B276" s="77">
        <v>20100</v>
      </c>
      <c r="C276" s="77"/>
      <c r="G276" s="97"/>
    </row>
    <row r="277" spans="1:7" ht="18" customHeight="1">
      <c r="A277" s="98" t="s">
        <v>484</v>
      </c>
      <c r="B277" s="77">
        <v>20100</v>
      </c>
      <c r="C277" s="77">
        <f>C278+C280+C284</f>
        <v>0</v>
      </c>
      <c r="G277" s="97"/>
    </row>
    <row r="278" spans="1:7" ht="18" customHeight="1">
      <c r="A278" s="98" t="s">
        <v>470</v>
      </c>
      <c r="B278" s="77">
        <v>2663.13</v>
      </c>
      <c r="C278" s="77">
        <f>C279</f>
        <v>0</v>
      </c>
      <c r="G278" s="97"/>
    </row>
    <row r="279" spans="1:7" ht="18" customHeight="1">
      <c r="A279" s="98" t="s">
        <v>471</v>
      </c>
      <c r="B279" s="77">
        <v>2663.13</v>
      </c>
      <c r="C279" s="77"/>
      <c r="G279" s="97"/>
    </row>
    <row r="280" spans="1:7" ht="18" customHeight="1">
      <c r="A280" s="98" t="s">
        <v>489</v>
      </c>
      <c r="B280" s="77">
        <v>1630.4</v>
      </c>
      <c r="C280" s="77">
        <f>SUM(C281:C283)</f>
        <v>0</v>
      </c>
      <c r="G280" s="97"/>
    </row>
    <row r="281" spans="1:7" ht="18" customHeight="1">
      <c r="A281" s="98" t="s">
        <v>490</v>
      </c>
      <c r="B281" s="77">
        <v>1032.73</v>
      </c>
      <c r="C281" s="77"/>
      <c r="G281" s="97"/>
    </row>
    <row r="282" spans="1:7" ht="18" customHeight="1">
      <c r="A282" s="98" t="s">
        <v>472</v>
      </c>
      <c r="B282" s="77">
        <v>18938.18</v>
      </c>
      <c r="C282" s="77"/>
      <c r="G282" s="97"/>
    </row>
    <row r="283" spans="1:7" ht="18" customHeight="1">
      <c r="A283" s="98" t="s">
        <v>473</v>
      </c>
      <c r="B283" s="77">
        <v>18938.18</v>
      </c>
      <c r="C283" s="77"/>
      <c r="G283" s="97"/>
    </row>
    <row r="284" spans="1:7" ht="18" customHeight="1">
      <c r="A284" s="98" t="s">
        <v>474</v>
      </c>
      <c r="B284" s="77">
        <v>11392.67</v>
      </c>
      <c r="C284" s="77">
        <f>C285</f>
        <v>0</v>
      </c>
      <c r="G284" s="97"/>
    </row>
    <row r="285" spans="1:7" ht="18" customHeight="1">
      <c r="A285" s="98" t="s">
        <v>475</v>
      </c>
      <c r="B285" s="77">
        <v>7545.51</v>
      </c>
      <c r="C285" s="77"/>
      <c r="G285" s="97"/>
    </row>
    <row r="286" spans="1:7" ht="18" customHeight="1">
      <c r="A286" s="98" t="s">
        <v>476</v>
      </c>
      <c r="B286" s="77">
        <v>2675.56</v>
      </c>
      <c r="C286" s="77">
        <f>C287+C289</f>
        <v>0</v>
      </c>
      <c r="G286" s="97"/>
    </row>
    <row r="287" spans="1:7" ht="18" customHeight="1">
      <c r="A287" s="98" t="s">
        <v>477</v>
      </c>
      <c r="B287" s="77">
        <v>1446.4</v>
      </c>
      <c r="C287" s="77">
        <f>C288</f>
        <v>0</v>
      </c>
      <c r="G287" s="97"/>
    </row>
    <row r="288" spans="1:7" ht="18" customHeight="1">
      <c r="A288" s="98" t="s">
        <v>489</v>
      </c>
      <c r="B288" s="77">
        <v>1067.5</v>
      </c>
      <c r="C288" s="77"/>
      <c r="G288" s="97"/>
    </row>
    <row r="289" spans="1:7" ht="18" customHeight="1">
      <c r="A289" s="98" t="s">
        <v>490</v>
      </c>
      <c r="B289" s="77">
        <v>78.9</v>
      </c>
      <c r="C289" s="77">
        <f>C290</f>
        <v>0</v>
      </c>
      <c r="G289" s="97"/>
    </row>
    <row r="290" spans="1:7" ht="18" customHeight="1">
      <c r="A290" s="98" t="s">
        <v>478</v>
      </c>
      <c r="B290" s="77">
        <v>100</v>
      </c>
      <c r="C290" s="77"/>
      <c r="G290" s="97"/>
    </row>
    <row r="291" spans="1:7" ht="18" customHeight="1">
      <c r="A291" s="98" t="s">
        <v>479</v>
      </c>
      <c r="B291" s="77">
        <v>200</v>
      </c>
      <c r="C291" s="77">
        <f>C292</f>
        <v>0</v>
      </c>
      <c r="G291" s="97"/>
    </row>
    <row r="292" spans="1:7" ht="18" customHeight="1">
      <c r="A292" s="98" t="s">
        <v>480</v>
      </c>
      <c r="B292" s="77">
        <v>1229.16</v>
      </c>
      <c r="C292" s="77"/>
      <c r="G292" s="97"/>
    </row>
    <row r="293" spans="1:7" ht="18" customHeight="1">
      <c r="A293" s="98" t="s">
        <v>490</v>
      </c>
      <c r="B293" s="77">
        <v>1229.16</v>
      </c>
      <c r="C293" s="77">
        <f>C294+C297</f>
        <v>0</v>
      </c>
      <c r="G293" s="97"/>
    </row>
    <row r="294" spans="1:7" ht="18" customHeight="1">
      <c r="A294" s="98" t="s">
        <v>481</v>
      </c>
      <c r="B294" s="77">
        <v>15000</v>
      </c>
      <c r="C294" s="77">
        <f>C295+C296</f>
        <v>0</v>
      </c>
      <c r="G294" s="97"/>
    </row>
    <row r="295" spans="1:7" ht="18" customHeight="1">
      <c r="A295" s="98" t="s">
        <v>482</v>
      </c>
      <c r="B295" s="77">
        <v>4245.69</v>
      </c>
      <c r="C295" s="77"/>
      <c r="G295" s="97"/>
    </row>
    <row r="296" spans="1:7" ht="18" customHeight="1">
      <c r="A296" s="98" t="s">
        <v>483</v>
      </c>
      <c r="B296" s="77">
        <v>3337.47</v>
      </c>
      <c r="C296" s="77"/>
      <c r="G296" s="97"/>
    </row>
    <row r="297" spans="1:7" ht="18" customHeight="1">
      <c r="A297" s="98" t="s">
        <v>484</v>
      </c>
      <c r="B297" s="77">
        <v>908.22</v>
      </c>
      <c r="C297" s="77">
        <f>C298</f>
        <v>0</v>
      </c>
      <c r="G297" s="97"/>
    </row>
    <row r="298" spans="1:7" ht="18" customHeight="1">
      <c r="A298" s="98" t="s">
        <v>219</v>
      </c>
      <c r="B298" s="77">
        <v>908.22</v>
      </c>
      <c r="C298" s="77"/>
      <c r="G298" s="97"/>
    </row>
    <row r="299" spans="1:7" ht="18" customHeight="1">
      <c r="A299" s="98" t="s">
        <v>485</v>
      </c>
      <c r="B299" s="77">
        <v>19932</v>
      </c>
      <c r="C299" s="77"/>
      <c r="G299" s="97"/>
    </row>
    <row r="300" spans="1:7" ht="18" customHeight="1">
      <c r="A300" s="98" t="s">
        <v>486</v>
      </c>
      <c r="B300" s="77">
        <v>19932</v>
      </c>
      <c r="C300" s="77"/>
      <c r="G300" s="97"/>
    </row>
    <row r="301" spans="1:7" ht="18" customHeight="1">
      <c r="A301" s="98" t="s">
        <v>487</v>
      </c>
      <c r="B301" s="77">
        <v>19932</v>
      </c>
      <c r="C301" s="77"/>
      <c r="G301" s="97"/>
    </row>
    <row r="302" spans="1:3" ht="24" customHeight="1">
      <c r="A302" s="76" t="s">
        <v>44</v>
      </c>
      <c r="B302" s="55">
        <f>B5+B76+B96+B114+B123+B144+B200+B221+B228+B247+B267+B273+B276+B278+B282+B286+B294+B295+B299</f>
        <v>1180299.9999999998</v>
      </c>
      <c r="C302" s="55">
        <f>C5+C76+C96+C114+C123+C144+C200+C221+C228+C247+C267+C273+C276+C278+C282+C286+C294+C295+C299</f>
        <v>0</v>
      </c>
    </row>
  </sheetData>
  <sheetProtection/>
  <mergeCells count="2">
    <mergeCell ref="A1:C1"/>
    <mergeCell ref="A2:C2"/>
  </mergeCells>
  <printOptions horizontalCentered="1"/>
  <pageMargins left="0.7086614173228347" right="0.7086614173228347" top="0.7480314960629921" bottom="0.7480314960629921" header="0.31496062992125984" footer="0.31496062992125984"/>
  <pageSetup fitToHeight="10"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D54"/>
  <sheetViews>
    <sheetView zoomScalePageLayoutView="0" workbookViewId="0" topLeftCell="A49">
      <selection activeCell="I60" sqref="I60"/>
    </sheetView>
  </sheetViews>
  <sheetFormatPr defaultColWidth="9.00390625" defaultRowHeight="14.25"/>
  <cols>
    <col min="1" max="1" width="32.125" style="35" customWidth="1"/>
    <col min="2" max="2" width="15.00390625" style="35" customWidth="1"/>
    <col min="3" max="3" width="15.875" style="35" customWidth="1"/>
    <col min="4" max="4" width="13.625" style="35" customWidth="1"/>
    <col min="5" max="16384" width="9.00390625" style="35" customWidth="1"/>
  </cols>
  <sheetData>
    <row r="1" spans="1:3" s="1" customFormat="1" ht="18" customHeight="1">
      <c r="A1" s="36" t="s">
        <v>49</v>
      </c>
      <c r="B1" s="42"/>
      <c r="C1" s="42"/>
    </row>
    <row r="2" spans="1:4" s="1" customFormat="1" ht="28.5" customHeight="1">
      <c r="A2" s="178" t="s">
        <v>253</v>
      </c>
      <c r="B2" s="178"/>
      <c r="C2" s="178"/>
      <c r="D2" s="178"/>
    </row>
    <row r="3" spans="1:4" ht="29.25" customHeight="1">
      <c r="A3"/>
      <c r="B3" s="41"/>
      <c r="D3" s="41" t="s">
        <v>0</v>
      </c>
    </row>
    <row r="4" spans="1:4" ht="30" customHeight="1">
      <c r="A4" s="179" t="s">
        <v>67</v>
      </c>
      <c r="B4" s="181" t="s">
        <v>68</v>
      </c>
      <c r="C4" s="181"/>
      <c r="D4" s="181"/>
    </row>
    <row r="5" spans="1:4" ht="27" customHeight="1">
      <c r="A5" s="180"/>
      <c r="B5" s="78" t="s">
        <v>69</v>
      </c>
      <c r="C5" s="78" t="s">
        <v>70</v>
      </c>
      <c r="D5" s="78" t="s">
        <v>71</v>
      </c>
    </row>
    <row r="6" spans="1:4" ht="29.25" customHeight="1">
      <c r="A6" s="79" t="s">
        <v>55</v>
      </c>
      <c r="B6" s="81">
        <v>139032.8</v>
      </c>
      <c r="C6" s="81">
        <v>139032.8</v>
      </c>
      <c r="D6" s="81"/>
    </row>
    <row r="7" spans="1:4" ht="29.25" customHeight="1">
      <c r="A7" s="79" t="s">
        <v>56</v>
      </c>
      <c r="B7" s="81">
        <v>18043.64</v>
      </c>
      <c r="C7" s="81">
        <v>18043.64</v>
      </c>
      <c r="D7" s="81"/>
    </row>
    <row r="8" spans="1:4" ht="29.25" customHeight="1">
      <c r="A8" s="79" t="s">
        <v>57</v>
      </c>
      <c r="B8" s="81">
        <v>16523.8</v>
      </c>
      <c r="C8" s="81">
        <v>16523.8</v>
      </c>
      <c r="D8" s="81"/>
    </row>
    <row r="9" spans="1:4" ht="29.25" customHeight="1">
      <c r="A9" s="79" t="s">
        <v>58</v>
      </c>
      <c r="B9" s="81">
        <v>50320.99</v>
      </c>
      <c r="C9" s="81">
        <v>50320.99</v>
      </c>
      <c r="D9" s="81"/>
    </row>
    <row r="10" spans="1:4" ht="29.25" customHeight="1">
      <c r="A10" s="79" t="s">
        <v>59</v>
      </c>
      <c r="B10" s="81">
        <v>23497.23</v>
      </c>
      <c r="C10" s="81">
        <v>23497.23</v>
      </c>
      <c r="D10" s="81"/>
    </row>
    <row r="11" spans="1:4" ht="29.25" customHeight="1">
      <c r="A11" s="79" t="s">
        <v>60</v>
      </c>
      <c r="B11" s="81">
        <v>7240.56</v>
      </c>
      <c r="C11" s="81">
        <v>7240.56</v>
      </c>
      <c r="D11" s="81"/>
    </row>
    <row r="12" spans="1:4" ht="29.25" customHeight="1">
      <c r="A12" s="79" t="s">
        <v>61</v>
      </c>
      <c r="B12" s="81">
        <v>3620.47</v>
      </c>
      <c r="C12" s="81">
        <v>3620.47</v>
      </c>
      <c r="D12" s="81"/>
    </row>
    <row r="13" spans="1:4" ht="29.25" customHeight="1">
      <c r="A13" s="79" t="s">
        <v>62</v>
      </c>
      <c r="B13" s="81">
        <v>4748.2</v>
      </c>
      <c r="C13" s="81">
        <v>4748.2</v>
      </c>
      <c r="D13" s="81"/>
    </row>
    <row r="14" spans="1:4" ht="29.25" customHeight="1">
      <c r="A14" s="79" t="s">
        <v>63</v>
      </c>
      <c r="B14" s="81">
        <v>322.54</v>
      </c>
      <c r="C14" s="81">
        <v>322.54</v>
      </c>
      <c r="D14" s="81"/>
    </row>
    <row r="15" spans="1:4" ht="29.25" customHeight="1">
      <c r="A15" s="79" t="s">
        <v>64</v>
      </c>
      <c r="B15" s="81">
        <v>11392.67</v>
      </c>
      <c r="C15" s="81">
        <v>11392.67</v>
      </c>
      <c r="D15" s="81"/>
    </row>
    <row r="16" spans="1:4" ht="29.25" customHeight="1">
      <c r="A16" s="79" t="s">
        <v>65</v>
      </c>
      <c r="B16" s="81">
        <v>55.47</v>
      </c>
      <c r="C16" s="81">
        <v>55.47</v>
      </c>
      <c r="D16" s="81"/>
    </row>
    <row r="17" spans="1:4" ht="29.25" customHeight="1">
      <c r="A17" s="79" t="s">
        <v>66</v>
      </c>
      <c r="B17" s="81">
        <v>3267.18</v>
      </c>
      <c r="C17" s="81">
        <v>3267.18</v>
      </c>
      <c r="D17" s="81"/>
    </row>
    <row r="18" spans="1:4" ht="29.25" customHeight="1">
      <c r="A18" s="79" t="s">
        <v>72</v>
      </c>
      <c r="B18" s="81">
        <v>23789.64</v>
      </c>
      <c r="C18" s="81"/>
      <c r="D18" s="81">
        <v>23789.64</v>
      </c>
    </row>
    <row r="19" spans="1:4" ht="29.25" customHeight="1">
      <c r="A19" s="79" t="s">
        <v>73</v>
      </c>
      <c r="B19" s="81">
        <v>2989.14</v>
      </c>
      <c r="C19" s="81"/>
      <c r="D19" s="81">
        <v>2989.14</v>
      </c>
    </row>
    <row r="20" spans="1:4" ht="29.25" customHeight="1">
      <c r="A20" s="79" t="s">
        <v>74</v>
      </c>
      <c r="B20" s="81">
        <v>774.02</v>
      </c>
      <c r="C20" s="81"/>
      <c r="D20" s="81">
        <v>774.02</v>
      </c>
    </row>
    <row r="21" spans="1:4" ht="29.25" customHeight="1">
      <c r="A21" s="79" t="s">
        <v>75</v>
      </c>
      <c r="B21" s="81">
        <v>51.87</v>
      </c>
      <c r="C21" s="81"/>
      <c r="D21" s="81">
        <v>51.87</v>
      </c>
    </row>
    <row r="22" spans="1:4" ht="29.25" customHeight="1">
      <c r="A22" s="79" t="s">
        <v>76</v>
      </c>
      <c r="B22" s="81">
        <v>8.62</v>
      </c>
      <c r="C22" s="81"/>
      <c r="D22" s="81">
        <v>8.62</v>
      </c>
    </row>
    <row r="23" spans="1:4" ht="29.25" customHeight="1">
      <c r="A23" s="79" t="s">
        <v>77</v>
      </c>
      <c r="B23" s="81">
        <v>444.5</v>
      </c>
      <c r="C23" s="81"/>
      <c r="D23" s="81">
        <v>444.5</v>
      </c>
    </row>
    <row r="24" spans="1:4" ht="29.25" customHeight="1">
      <c r="A24" s="79" t="s">
        <v>78</v>
      </c>
      <c r="B24" s="81">
        <v>1267.6</v>
      </c>
      <c r="C24" s="81"/>
      <c r="D24" s="81">
        <v>1267.6</v>
      </c>
    </row>
    <row r="25" spans="1:4" ht="29.25" customHeight="1">
      <c r="A25" s="79" t="s">
        <v>79</v>
      </c>
      <c r="B25" s="81">
        <v>775.46</v>
      </c>
      <c r="C25" s="81"/>
      <c r="D25" s="81">
        <v>775.46</v>
      </c>
    </row>
    <row r="26" spans="1:4" ht="29.25" customHeight="1">
      <c r="A26" s="79" t="s">
        <v>80</v>
      </c>
      <c r="B26" s="81">
        <v>446.3</v>
      </c>
      <c r="C26" s="81"/>
      <c r="D26" s="81">
        <v>446.3</v>
      </c>
    </row>
    <row r="27" spans="1:4" ht="29.25" customHeight="1">
      <c r="A27" s="79" t="s">
        <v>81</v>
      </c>
      <c r="B27" s="81">
        <v>630.76</v>
      </c>
      <c r="C27" s="81"/>
      <c r="D27" s="81">
        <v>630.76</v>
      </c>
    </row>
    <row r="28" spans="1:4" ht="29.25" customHeight="1">
      <c r="A28" s="79" t="s">
        <v>82</v>
      </c>
      <c r="B28" s="81">
        <v>82</v>
      </c>
      <c r="C28" s="81"/>
      <c r="D28" s="81">
        <v>82</v>
      </c>
    </row>
    <row r="29" spans="1:4" ht="29.25" customHeight="1">
      <c r="A29" s="79" t="s">
        <v>83</v>
      </c>
      <c r="B29" s="81">
        <v>1299.58</v>
      </c>
      <c r="C29" s="81"/>
      <c r="D29" s="81">
        <v>1299.58</v>
      </c>
    </row>
    <row r="30" spans="1:4" ht="29.25" customHeight="1">
      <c r="A30" s="79" t="s">
        <v>84</v>
      </c>
      <c r="B30" s="81">
        <v>523.06</v>
      </c>
      <c r="C30" s="81"/>
      <c r="D30" s="81">
        <v>523.06</v>
      </c>
    </row>
    <row r="31" spans="1:4" ht="29.25" customHeight="1">
      <c r="A31" s="79" t="s">
        <v>85</v>
      </c>
      <c r="B31" s="81">
        <v>226.74</v>
      </c>
      <c r="C31" s="81"/>
      <c r="D31" s="81">
        <v>226.74</v>
      </c>
    </row>
    <row r="32" spans="1:4" ht="29.25" customHeight="1">
      <c r="A32" s="79" t="s">
        <v>86</v>
      </c>
      <c r="B32" s="81">
        <v>445.99</v>
      </c>
      <c r="C32" s="81"/>
      <c r="D32" s="81">
        <v>445.99</v>
      </c>
    </row>
    <row r="33" spans="1:4" ht="29.25" customHeight="1">
      <c r="A33" s="79" t="s">
        <v>87</v>
      </c>
      <c r="B33" s="81">
        <v>250.59</v>
      </c>
      <c r="C33" s="81"/>
      <c r="D33" s="81">
        <v>250.59</v>
      </c>
    </row>
    <row r="34" spans="1:4" ht="29.25" customHeight="1">
      <c r="A34" s="79" t="s">
        <v>88</v>
      </c>
      <c r="B34" s="81">
        <v>2178.6</v>
      </c>
      <c r="C34" s="81"/>
      <c r="D34" s="81">
        <v>2178.6</v>
      </c>
    </row>
    <row r="35" spans="1:4" ht="29.25" customHeight="1">
      <c r="A35" s="79" t="s">
        <v>89</v>
      </c>
      <c r="B35" s="81">
        <v>18.6</v>
      </c>
      <c r="C35" s="81"/>
      <c r="D35" s="81">
        <v>18.6</v>
      </c>
    </row>
    <row r="36" spans="1:4" ht="29.25" customHeight="1">
      <c r="A36" s="79" t="s">
        <v>90</v>
      </c>
      <c r="B36" s="81">
        <v>24.05</v>
      </c>
      <c r="C36" s="81"/>
      <c r="D36" s="81">
        <v>24.05</v>
      </c>
    </row>
    <row r="37" spans="1:4" ht="29.25" customHeight="1">
      <c r="A37" s="79" t="s">
        <v>91</v>
      </c>
      <c r="B37" s="81">
        <v>685.99</v>
      </c>
      <c r="C37" s="81"/>
      <c r="D37" s="81">
        <v>685.99</v>
      </c>
    </row>
    <row r="38" spans="1:4" ht="29.25" customHeight="1">
      <c r="A38" s="79" t="s">
        <v>92</v>
      </c>
      <c r="B38" s="81">
        <v>1632.33</v>
      </c>
      <c r="C38" s="81"/>
      <c r="D38" s="81">
        <v>1632.33</v>
      </c>
    </row>
    <row r="39" spans="1:4" ht="29.25" customHeight="1">
      <c r="A39" s="79" t="s">
        <v>93</v>
      </c>
      <c r="B39" s="81">
        <v>1999.08</v>
      </c>
      <c r="C39" s="81"/>
      <c r="D39" s="81">
        <v>1999.08</v>
      </c>
    </row>
    <row r="40" spans="1:4" ht="29.25" customHeight="1">
      <c r="A40" s="79" t="s">
        <v>94</v>
      </c>
      <c r="B40" s="81">
        <v>4648.35</v>
      </c>
      <c r="C40" s="81"/>
      <c r="D40" s="81">
        <v>4648.35</v>
      </c>
    </row>
    <row r="41" spans="1:4" ht="29.25" customHeight="1">
      <c r="A41" s="79" t="s">
        <v>95</v>
      </c>
      <c r="B41" s="81">
        <v>398.6</v>
      </c>
      <c r="C41" s="81"/>
      <c r="D41" s="81">
        <v>398.6</v>
      </c>
    </row>
    <row r="42" spans="1:4" ht="29.25" customHeight="1">
      <c r="A42" s="79" t="s">
        <v>96</v>
      </c>
      <c r="B42" s="81">
        <v>975.2</v>
      </c>
      <c r="C42" s="81"/>
      <c r="D42" s="81">
        <v>975.2</v>
      </c>
    </row>
    <row r="43" spans="1:4" ht="29.25" customHeight="1">
      <c r="A43" s="79" t="s">
        <v>97</v>
      </c>
      <c r="B43" s="81">
        <v>1012.61</v>
      </c>
      <c r="C43" s="81"/>
      <c r="D43" s="81">
        <v>1012.61</v>
      </c>
    </row>
    <row r="44" spans="1:4" ht="29.25" customHeight="1">
      <c r="A44" s="79" t="s">
        <v>98</v>
      </c>
      <c r="B44" s="81">
        <v>871.45</v>
      </c>
      <c r="C44" s="81">
        <v>871.45</v>
      </c>
      <c r="D44" s="81"/>
    </row>
    <row r="45" spans="1:4" ht="29.25" customHeight="1">
      <c r="A45" s="79" t="s">
        <v>99</v>
      </c>
      <c r="B45" s="81">
        <v>667.34</v>
      </c>
      <c r="C45" s="81">
        <v>667.34</v>
      </c>
      <c r="D45" s="81"/>
    </row>
    <row r="46" spans="1:4" ht="29.25" customHeight="1">
      <c r="A46" s="79" t="s">
        <v>110</v>
      </c>
      <c r="B46" s="81">
        <v>7.54</v>
      </c>
      <c r="C46" s="81">
        <v>7.54</v>
      </c>
      <c r="D46" s="81"/>
    </row>
    <row r="47" spans="1:4" ht="29.25" customHeight="1">
      <c r="A47" s="79" t="s">
        <v>100</v>
      </c>
      <c r="B47" s="81">
        <v>13.02</v>
      </c>
      <c r="C47" s="81">
        <v>13.02</v>
      </c>
      <c r="D47" s="81"/>
    </row>
    <row r="48" spans="1:4" ht="29.25" customHeight="1">
      <c r="A48" s="79" t="s">
        <v>101</v>
      </c>
      <c r="B48" s="81">
        <v>6.77</v>
      </c>
      <c r="C48" s="81">
        <v>6.77</v>
      </c>
      <c r="D48" s="81"/>
    </row>
    <row r="49" spans="1:4" ht="29.25" customHeight="1">
      <c r="A49" s="79" t="s">
        <v>102</v>
      </c>
      <c r="B49" s="81">
        <v>176.78</v>
      </c>
      <c r="C49" s="81">
        <v>176.78</v>
      </c>
      <c r="D49" s="81"/>
    </row>
    <row r="50" spans="1:4" ht="29.25" customHeight="1">
      <c r="A50" s="80" t="s">
        <v>103</v>
      </c>
      <c r="B50" s="81">
        <v>333.45</v>
      </c>
      <c r="C50" s="81"/>
      <c r="D50" s="81">
        <v>333.45</v>
      </c>
    </row>
    <row r="51" spans="1:4" ht="29.25" customHeight="1">
      <c r="A51" s="80" t="s">
        <v>104</v>
      </c>
      <c r="B51" s="81">
        <v>327.19</v>
      </c>
      <c r="C51" s="81"/>
      <c r="D51" s="81">
        <v>327.19</v>
      </c>
    </row>
    <row r="52" spans="1:4" ht="29.25" customHeight="1">
      <c r="A52" s="80" t="s">
        <v>105</v>
      </c>
      <c r="B52" s="81">
        <v>4.16</v>
      </c>
      <c r="C52" s="81"/>
      <c r="D52" s="81">
        <v>4.16</v>
      </c>
    </row>
    <row r="53" spans="1:4" ht="29.25" customHeight="1">
      <c r="A53" s="80" t="s">
        <v>111</v>
      </c>
      <c r="B53" s="81">
        <v>2.1</v>
      </c>
      <c r="C53" s="81"/>
      <c r="D53" s="81">
        <v>2.1</v>
      </c>
    </row>
    <row r="54" spans="1:4" ht="30" customHeight="1">
      <c r="A54" s="80" t="s">
        <v>44</v>
      </c>
      <c r="B54" s="81">
        <f>B6+B18+B44+B50</f>
        <v>164027.34000000003</v>
      </c>
      <c r="C54" s="81">
        <f>C6+C18+C44+C50</f>
        <v>139904.25</v>
      </c>
      <c r="D54" s="81">
        <f>D6+D18+D44+D50</f>
        <v>24123.09</v>
      </c>
    </row>
  </sheetData>
  <sheetProtection/>
  <mergeCells count="3">
    <mergeCell ref="A4:A5"/>
    <mergeCell ref="B4:D4"/>
    <mergeCell ref="A2:D2"/>
  </mergeCells>
  <printOptions/>
  <pageMargins left="0.7086614173228347" right="0.7086614173228347" top="0.7480314960629921" bottom="0.7480314960629921" header="0.31496062992125984" footer="0.31496062992125984"/>
  <pageSetup fitToHeight="3"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D14"/>
  <sheetViews>
    <sheetView zoomScalePageLayoutView="0" workbookViewId="0" topLeftCell="A1">
      <selection activeCell="D12" sqref="D12"/>
    </sheetView>
  </sheetViews>
  <sheetFormatPr defaultColWidth="9.00390625" defaultRowHeight="14.25"/>
  <cols>
    <col min="1" max="1" width="31.00390625" style="0" customWidth="1"/>
    <col min="2" max="2" width="28.125" style="0" customWidth="1"/>
    <col min="3" max="3" width="34.375" style="0" customWidth="1"/>
    <col min="4" max="4" width="28.00390625" style="0" customWidth="1"/>
  </cols>
  <sheetData>
    <row r="1" ht="23.25" customHeight="1">
      <c r="A1" s="3" t="s">
        <v>50</v>
      </c>
    </row>
    <row r="2" spans="1:4" ht="42" customHeight="1">
      <c r="A2" s="169" t="s">
        <v>254</v>
      </c>
      <c r="B2" s="169"/>
      <c r="C2" s="169"/>
      <c r="D2" s="169"/>
    </row>
    <row r="3" ht="24" customHeight="1">
      <c r="D3" s="50" t="s">
        <v>0</v>
      </c>
    </row>
    <row r="4" spans="1:4" ht="35.25" customHeight="1">
      <c r="A4" s="37" t="s">
        <v>6</v>
      </c>
      <c r="B4" s="37" t="s">
        <v>34</v>
      </c>
      <c r="C4" s="37" t="s">
        <v>6</v>
      </c>
      <c r="D4" s="37" t="s">
        <v>34</v>
      </c>
    </row>
    <row r="5" spans="1:4" ht="35.25" customHeight="1">
      <c r="A5" s="38" t="s">
        <v>35</v>
      </c>
      <c r="B5" s="47">
        <f>SUM(B6:B8)</f>
        <v>2032969</v>
      </c>
      <c r="C5" s="38" t="s">
        <v>36</v>
      </c>
      <c r="D5" s="47">
        <f>SUM(D6:D8)</f>
        <v>2062879.9999999998</v>
      </c>
    </row>
    <row r="6" spans="1:4" ht="35.25" customHeight="1">
      <c r="A6" s="38" t="s">
        <v>37</v>
      </c>
      <c r="B6" s="47">
        <f>'2020年一般公共预算收入预期表'!B6</f>
        <v>1896000</v>
      </c>
      <c r="C6" s="38" t="s">
        <v>38</v>
      </c>
      <c r="D6" s="47">
        <f>'2020年一般公共预算支出预算表'!B26</f>
        <v>1179999.9999999998</v>
      </c>
    </row>
    <row r="7" spans="1:4" ht="35.25" customHeight="1">
      <c r="A7" s="112" t="s">
        <v>646</v>
      </c>
      <c r="B7" s="111">
        <v>17322</v>
      </c>
      <c r="C7" s="112" t="s">
        <v>647</v>
      </c>
      <c r="D7" s="111">
        <f>'2020年一般公共预算支出预算表'!B28</f>
        <v>90000</v>
      </c>
    </row>
    <row r="8" spans="1:4" ht="35.25" customHeight="1">
      <c r="A8" s="112" t="s">
        <v>648</v>
      </c>
      <c r="B8" s="111">
        <v>119647</v>
      </c>
      <c r="C8" s="112" t="s">
        <v>649</v>
      </c>
      <c r="D8" s="111">
        <v>792880</v>
      </c>
    </row>
    <row r="9" spans="1:4" ht="35.25" customHeight="1">
      <c r="A9" s="112"/>
      <c r="B9" s="111"/>
      <c r="C9" s="112"/>
      <c r="D9" s="111"/>
    </row>
    <row r="10" spans="1:4" ht="35.25" customHeight="1">
      <c r="A10" s="112" t="s">
        <v>650</v>
      </c>
      <c r="B10" s="111">
        <f>SUM(B11:B13)</f>
        <v>56716.79000000004</v>
      </c>
      <c r="C10" s="112" t="s">
        <v>651</v>
      </c>
      <c r="D10" s="111">
        <f>SUM(D11:D13)</f>
        <v>26805.79000000027</v>
      </c>
    </row>
    <row r="11" spans="1:4" ht="35.25" customHeight="1">
      <c r="A11" s="112" t="s">
        <v>652</v>
      </c>
      <c r="B11" s="111">
        <f>'2019年一般公共预算收支平衡表'!D12</f>
        <v>23893</v>
      </c>
      <c r="C11" s="112" t="s">
        <v>652</v>
      </c>
      <c r="D11" s="111">
        <v>13906</v>
      </c>
    </row>
    <row r="12" spans="1:4" ht="35.25" customHeight="1">
      <c r="A12" s="112" t="s">
        <v>653</v>
      </c>
      <c r="B12" s="111">
        <f>'2019年一般公共预算收支平衡表'!D13</f>
        <v>32823.79000000004</v>
      </c>
      <c r="C12" s="112" t="s">
        <v>653</v>
      </c>
      <c r="D12" s="111">
        <f>B5+B10-D5-D11</f>
        <v>12899.79000000027</v>
      </c>
    </row>
    <row r="13" spans="1:4" ht="35.25" customHeight="1">
      <c r="A13" s="112" t="s">
        <v>654</v>
      </c>
      <c r="B13" s="111"/>
      <c r="C13" s="112" t="s">
        <v>654</v>
      </c>
      <c r="D13" s="111"/>
    </row>
    <row r="14" spans="1:4" ht="35.25" customHeight="1">
      <c r="A14" s="39" t="s">
        <v>42</v>
      </c>
      <c r="B14" s="47">
        <f>SUM(B5,B10)</f>
        <v>2089685.79</v>
      </c>
      <c r="C14" s="39" t="s">
        <v>42</v>
      </c>
      <c r="D14" s="47">
        <f>SUM(D5,D10)</f>
        <v>2089685.79</v>
      </c>
    </row>
  </sheetData>
  <sheetProtection/>
  <mergeCells count="1">
    <mergeCell ref="A2:D2"/>
  </mergeCells>
  <printOptions/>
  <pageMargins left="0.99" right="0.7086614173228347" top="0.7480314960629921" bottom="0.7480314960629921" header="0.31496062992125984" footer="0.31496062992125984"/>
  <pageSetup fitToHeight="1" fitToWidth="1" horizontalDpi="600" verticalDpi="600" orientation="landscape" paperSize="9" scale="98" r:id="rId1"/>
</worksheet>
</file>

<file path=xl/worksheets/sheet14.xml><?xml version="1.0" encoding="utf-8"?>
<worksheet xmlns="http://schemas.openxmlformats.org/spreadsheetml/2006/main" xmlns:r="http://schemas.openxmlformats.org/officeDocument/2006/relationships">
  <dimension ref="A1:B38"/>
  <sheetViews>
    <sheetView zoomScalePageLayoutView="0" workbookViewId="0" topLeftCell="A1">
      <selection activeCell="E22" sqref="E22"/>
    </sheetView>
  </sheetViews>
  <sheetFormatPr defaultColWidth="9.00390625" defaultRowHeight="14.25"/>
  <cols>
    <col min="1" max="1" width="57.50390625" style="0" bestFit="1" customWidth="1"/>
    <col min="2" max="2" width="18.00390625" style="0" bestFit="1" customWidth="1"/>
  </cols>
  <sheetData>
    <row r="1" spans="1:2" ht="22.5">
      <c r="A1" s="182" t="s">
        <v>755</v>
      </c>
      <c r="B1" s="182"/>
    </row>
    <row r="2" spans="1:2" ht="18.75">
      <c r="A2" s="141"/>
      <c r="B2" s="146" t="s">
        <v>8</v>
      </c>
    </row>
    <row r="3" spans="1:2" ht="18.75">
      <c r="A3" s="143" t="s">
        <v>692</v>
      </c>
      <c r="B3" s="143" t="s">
        <v>756</v>
      </c>
    </row>
    <row r="4" spans="1:2" ht="18.75">
      <c r="A4" s="145" t="s">
        <v>695</v>
      </c>
      <c r="B4" s="145"/>
    </row>
    <row r="5" spans="1:2" ht="18.75">
      <c r="A5" s="145" t="s">
        <v>696</v>
      </c>
      <c r="B5" s="145">
        <v>9686</v>
      </c>
    </row>
    <row r="6" spans="1:2" ht="18.75">
      <c r="A6" s="145" t="s">
        <v>697</v>
      </c>
      <c r="B6" s="145"/>
    </row>
    <row r="7" spans="1:2" ht="18.75">
      <c r="A7" s="145" t="s">
        <v>698</v>
      </c>
      <c r="B7" s="145">
        <v>6262</v>
      </c>
    </row>
    <row r="8" spans="1:2" ht="18.75">
      <c r="A8" s="145" t="s">
        <v>699</v>
      </c>
      <c r="B8" s="145"/>
    </row>
    <row r="9" spans="1:2" ht="18.75">
      <c r="A9" s="145" t="s">
        <v>700</v>
      </c>
      <c r="B9" s="145">
        <v>1374</v>
      </c>
    </row>
    <row r="10" spans="1:2" ht="18.75">
      <c r="A10" s="145" t="s">
        <v>701</v>
      </c>
      <c r="B10" s="145"/>
    </row>
    <row r="11" spans="1:2" ht="18.75">
      <c r="A11" s="145" t="s">
        <v>702</v>
      </c>
      <c r="B11" s="145">
        <v>6000</v>
      </c>
    </row>
    <row r="12" spans="1:2" ht="18.75">
      <c r="A12" s="145" t="s">
        <v>703</v>
      </c>
      <c r="B12" s="145"/>
    </row>
    <row r="13" spans="1:2" ht="18.75">
      <c r="A13" s="145" t="s">
        <v>704</v>
      </c>
      <c r="B13" s="145"/>
    </row>
    <row r="14" spans="1:2" ht="18.75">
      <c r="A14" s="145" t="s">
        <v>705</v>
      </c>
      <c r="B14" s="145">
        <v>18000</v>
      </c>
    </row>
    <row r="15" spans="1:2" ht="18.75">
      <c r="A15" s="145" t="s">
        <v>706</v>
      </c>
      <c r="B15" s="145"/>
    </row>
    <row r="16" spans="1:2" ht="18.75">
      <c r="A16" s="145" t="s">
        <v>707</v>
      </c>
      <c r="B16" s="145"/>
    </row>
    <row r="17" spans="1:2" ht="18.75">
      <c r="A17" s="145" t="s">
        <v>708</v>
      </c>
      <c r="B17" s="145"/>
    </row>
    <row r="18" spans="1:2" ht="18.75">
      <c r="A18" s="145" t="s">
        <v>709</v>
      </c>
      <c r="B18" s="145"/>
    </row>
    <row r="19" spans="1:2" ht="18.75">
      <c r="A19" s="145" t="s">
        <v>710</v>
      </c>
      <c r="B19" s="145"/>
    </row>
    <row r="20" spans="1:2" ht="18.75">
      <c r="A20" s="145" t="s">
        <v>711</v>
      </c>
      <c r="B20" s="145"/>
    </row>
    <row r="21" spans="1:2" ht="18.75">
      <c r="A21" s="145" t="s">
        <v>712</v>
      </c>
      <c r="B21" s="145"/>
    </row>
    <row r="22" spans="1:2" ht="18.75">
      <c r="A22" s="145" t="s">
        <v>713</v>
      </c>
      <c r="B22" s="145"/>
    </row>
    <row r="23" spans="1:2" ht="18.75">
      <c r="A23" s="145" t="s">
        <v>714</v>
      </c>
      <c r="B23" s="145"/>
    </row>
    <row r="24" spans="1:2" ht="18.75">
      <c r="A24" s="145" t="s">
        <v>715</v>
      </c>
      <c r="B24" s="145"/>
    </row>
    <row r="25" spans="1:2" ht="18.75">
      <c r="A25" s="145" t="s">
        <v>716</v>
      </c>
      <c r="B25" s="145"/>
    </row>
    <row r="26" spans="1:2" ht="18.75">
      <c r="A26" s="145" t="s">
        <v>717</v>
      </c>
      <c r="B26" s="145"/>
    </row>
    <row r="27" spans="1:2" ht="18.75">
      <c r="A27" s="145" t="s">
        <v>718</v>
      </c>
      <c r="B27" s="145"/>
    </row>
    <row r="28" spans="1:2" ht="18.75">
      <c r="A28" s="145" t="s">
        <v>719</v>
      </c>
      <c r="B28" s="145"/>
    </row>
    <row r="29" spans="1:2" ht="18.75">
      <c r="A29" s="145" t="s">
        <v>720</v>
      </c>
      <c r="B29" s="145"/>
    </row>
    <row r="30" spans="1:2" ht="18.75">
      <c r="A30" s="145" t="s">
        <v>721</v>
      </c>
      <c r="B30" s="145"/>
    </row>
    <row r="31" spans="1:2" ht="18.75">
      <c r="A31" s="145" t="s">
        <v>722</v>
      </c>
      <c r="B31" s="145"/>
    </row>
    <row r="32" spans="1:2" ht="18.75">
      <c r="A32" s="145" t="s">
        <v>723</v>
      </c>
      <c r="B32" s="145"/>
    </row>
    <row r="33" spans="1:2" ht="18.75">
      <c r="A33" s="145" t="s">
        <v>724</v>
      </c>
      <c r="B33" s="145"/>
    </row>
    <row r="34" spans="1:2" ht="18.75">
      <c r="A34" s="145" t="s">
        <v>725</v>
      </c>
      <c r="B34" s="145"/>
    </row>
    <row r="35" spans="1:2" ht="18.75">
      <c r="A35" s="145" t="s">
        <v>726</v>
      </c>
      <c r="B35" s="145"/>
    </row>
    <row r="36" spans="1:2" ht="18.75">
      <c r="A36" s="145" t="s">
        <v>727</v>
      </c>
      <c r="B36" s="145"/>
    </row>
    <row r="37" spans="1:2" ht="18.75">
      <c r="A37" s="145" t="s">
        <v>728</v>
      </c>
      <c r="B37" s="145">
        <v>12000</v>
      </c>
    </row>
    <row r="38" spans="1:2" ht="18.75">
      <c r="A38" s="147" t="s">
        <v>729</v>
      </c>
      <c r="B38" s="145">
        <v>53322</v>
      </c>
    </row>
  </sheetData>
  <sheetProtection/>
  <mergeCells count="1">
    <mergeCell ref="A1:B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B25"/>
  <sheetViews>
    <sheetView zoomScalePageLayoutView="0" workbookViewId="0" topLeftCell="A1">
      <selection activeCell="K23" sqref="K23"/>
    </sheetView>
  </sheetViews>
  <sheetFormatPr defaultColWidth="9.00390625" defaultRowHeight="14.25"/>
  <cols>
    <col min="1" max="1" width="30.125" style="0" bestFit="1" customWidth="1"/>
    <col min="2" max="2" width="18.00390625" style="0" bestFit="1" customWidth="1"/>
  </cols>
  <sheetData>
    <row r="1" spans="1:2" ht="22.5">
      <c r="A1" s="183" t="s">
        <v>757</v>
      </c>
      <c r="B1" s="183"/>
    </row>
    <row r="2" spans="1:2" ht="18.75">
      <c r="A2" s="144"/>
      <c r="B2" s="142" t="s">
        <v>8</v>
      </c>
    </row>
    <row r="3" spans="1:2" ht="18.75">
      <c r="A3" s="139" t="s">
        <v>692</v>
      </c>
      <c r="B3" s="139" t="s">
        <v>754</v>
      </c>
    </row>
    <row r="4" spans="1:2" ht="18.75">
      <c r="A4" s="140" t="s">
        <v>731</v>
      </c>
      <c r="B4" s="140"/>
    </row>
    <row r="5" spans="1:2" ht="18.75">
      <c r="A5" s="140" t="s">
        <v>732</v>
      </c>
      <c r="B5" s="140">
        <v>1500</v>
      </c>
    </row>
    <row r="6" spans="1:2" ht="18.75">
      <c r="A6" s="140" t="s">
        <v>733</v>
      </c>
      <c r="B6" s="140"/>
    </row>
    <row r="7" spans="1:2" ht="18.75">
      <c r="A7" s="140" t="s">
        <v>734</v>
      </c>
      <c r="B7" s="140"/>
    </row>
    <row r="8" spans="1:2" ht="18.75">
      <c r="A8" s="140" t="s">
        <v>735</v>
      </c>
      <c r="B8" s="140"/>
    </row>
    <row r="9" spans="1:2" ht="18.75">
      <c r="A9" s="140" t="s">
        <v>736</v>
      </c>
      <c r="B9" s="140">
        <v>10000</v>
      </c>
    </row>
    <row r="10" spans="1:2" ht="18.75">
      <c r="A10" s="140" t="s">
        <v>737</v>
      </c>
      <c r="B10" s="140">
        <v>14978</v>
      </c>
    </row>
    <row r="11" spans="1:2" ht="18.75">
      <c r="A11" s="140" t="s">
        <v>738</v>
      </c>
      <c r="B11" s="140">
        <v>200</v>
      </c>
    </row>
    <row r="12" spans="1:2" ht="18.75">
      <c r="A12" s="140" t="s">
        <v>739</v>
      </c>
      <c r="B12" s="140"/>
    </row>
    <row r="13" spans="1:2" ht="18.75">
      <c r="A13" s="140" t="s">
        <v>740</v>
      </c>
      <c r="B13" s="140"/>
    </row>
    <row r="14" spans="1:2" ht="18.75">
      <c r="A14" s="140" t="s">
        <v>741</v>
      </c>
      <c r="B14" s="140">
        <v>1000</v>
      </c>
    </row>
    <row r="15" spans="1:2" ht="18.75">
      <c r="A15" s="140" t="s">
        <v>742</v>
      </c>
      <c r="B15" s="140">
        <v>500</v>
      </c>
    </row>
    <row r="16" spans="1:2" ht="18.75">
      <c r="A16" s="140" t="s">
        <v>743</v>
      </c>
      <c r="B16" s="140"/>
    </row>
    <row r="17" spans="1:2" ht="18.75">
      <c r="A17" s="140" t="s">
        <v>744</v>
      </c>
      <c r="B17" s="140"/>
    </row>
    <row r="18" spans="1:2" ht="18.75">
      <c r="A18" s="140" t="s">
        <v>745</v>
      </c>
      <c r="B18" s="140">
        <v>4000</v>
      </c>
    </row>
    <row r="19" spans="1:2" ht="18.75">
      <c r="A19" s="140" t="s">
        <v>746</v>
      </c>
      <c r="B19" s="140">
        <v>4500</v>
      </c>
    </row>
    <row r="20" spans="1:2" ht="18.75">
      <c r="A20" s="140" t="s">
        <v>747</v>
      </c>
      <c r="B20" s="140"/>
    </row>
    <row r="21" spans="1:2" ht="18.75">
      <c r="A21" s="140" t="s">
        <v>748</v>
      </c>
      <c r="B21" s="140"/>
    </row>
    <row r="22" spans="1:2" ht="18.75">
      <c r="A22" s="140" t="s">
        <v>749</v>
      </c>
      <c r="B22" s="140"/>
    </row>
    <row r="23" spans="1:2" ht="18.75">
      <c r="A23" s="140" t="s">
        <v>750</v>
      </c>
      <c r="B23" s="140"/>
    </row>
    <row r="24" spans="1:2" ht="18.75">
      <c r="A24" s="140" t="s">
        <v>219</v>
      </c>
      <c r="B24" s="140"/>
    </row>
    <row r="25" spans="1:2" ht="18.75">
      <c r="A25" s="140" t="s">
        <v>751</v>
      </c>
      <c r="B25" s="140">
        <f>SUM(B4:B24)</f>
        <v>36678</v>
      </c>
    </row>
  </sheetData>
  <sheetProtection/>
  <mergeCells count="1">
    <mergeCell ref="A1:B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4"/>
  <sheetViews>
    <sheetView zoomScalePageLayoutView="0" workbookViewId="0" topLeftCell="A1">
      <selection activeCell="H34" sqref="H34"/>
    </sheetView>
  </sheetViews>
  <sheetFormatPr defaultColWidth="9.00390625" defaultRowHeight="14.25"/>
  <cols>
    <col min="1" max="3" width="24.375" style="0" customWidth="1"/>
  </cols>
  <sheetData>
    <row r="1" spans="1:3" ht="22.5">
      <c r="A1" s="184" t="s">
        <v>763</v>
      </c>
      <c r="B1" s="184"/>
      <c r="C1" s="184"/>
    </row>
    <row r="2" ht="14.25">
      <c r="C2" s="154" t="s">
        <v>758</v>
      </c>
    </row>
    <row r="3" spans="1:3" ht="18.75">
      <c r="A3" s="153" t="s">
        <v>759</v>
      </c>
      <c r="B3" s="153" t="s">
        <v>760</v>
      </c>
      <c r="C3" s="153" t="s">
        <v>761</v>
      </c>
    </row>
    <row r="4" spans="1:3" ht="18.75">
      <c r="A4" s="153" t="s">
        <v>762</v>
      </c>
      <c r="B4" s="153">
        <v>56.26</v>
      </c>
      <c r="C4" s="153">
        <v>56.26</v>
      </c>
    </row>
  </sheetData>
  <sheetProtection/>
  <mergeCells count="1">
    <mergeCell ref="A1:C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10"/>
  <sheetViews>
    <sheetView tabSelected="1" zoomScalePageLayoutView="0" workbookViewId="0" topLeftCell="A1">
      <selection activeCell="F10" sqref="F10"/>
    </sheetView>
  </sheetViews>
  <sheetFormatPr defaultColWidth="9.00390625" defaultRowHeight="14.25"/>
  <cols>
    <col min="1" max="1" width="51.125" style="0" bestFit="1" customWidth="1"/>
    <col min="2" max="2" width="11.375" style="0" bestFit="1" customWidth="1"/>
    <col min="3" max="3" width="11.625" style="0" bestFit="1" customWidth="1"/>
  </cols>
  <sheetData>
    <row r="1" spans="1:3" ht="22.5">
      <c r="A1" s="184" t="s">
        <v>773</v>
      </c>
      <c r="B1" s="184"/>
      <c r="C1" s="184"/>
    </row>
    <row r="2" ht="14.25">
      <c r="C2" s="154" t="s">
        <v>758</v>
      </c>
    </row>
    <row r="3" spans="1:3" ht="34.5" customHeight="1">
      <c r="A3" s="153" t="s">
        <v>692</v>
      </c>
      <c r="B3" s="153" t="s">
        <v>764</v>
      </c>
      <c r="C3" s="153" t="s">
        <v>765</v>
      </c>
    </row>
    <row r="4" spans="1:3" ht="34.5" customHeight="1">
      <c r="A4" s="155" t="s">
        <v>766</v>
      </c>
      <c r="B4" s="155">
        <v>54.76</v>
      </c>
      <c r="C4" s="155">
        <v>54.76</v>
      </c>
    </row>
    <row r="5" spans="1:3" ht="34.5" customHeight="1">
      <c r="A5" s="155" t="s">
        <v>767</v>
      </c>
      <c r="B5" s="155">
        <v>56.26</v>
      </c>
      <c r="C5" s="155">
        <v>56.26</v>
      </c>
    </row>
    <row r="6" spans="1:3" ht="34.5" customHeight="1">
      <c r="A6" s="155" t="s">
        <v>768</v>
      </c>
      <c r="B6" s="155">
        <v>17.5</v>
      </c>
      <c r="C6" s="155">
        <v>17.5</v>
      </c>
    </row>
    <row r="7" spans="1:3" ht="34.5" customHeight="1">
      <c r="A7" s="155" t="s">
        <v>769</v>
      </c>
      <c r="B7" s="155">
        <v>17.5</v>
      </c>
      <c r="C7" s="155">
        <v>17.5</v>
      </c>
    </row>
    <row r="8" spans="1:3" ht="34.5" customHeight="1">
      <c r="A8" s="155" t="s">
        <v>770</v>
      </c>
      <c r="B8" s="155">
        <v>16</v>
      </c>
      <c r="C8" s="155">
        <v>16</v>
      </c>
    </row>
    <row r="9" spans="1:3" ht="34.5" customHeight="1">
      <c r="A9" s="155" t="s">
        <v>771</v>
      </c>
      <c r="B9" s="155">
        <v>56.26</v>
      </c>
      <c r="C9" s="155">
        <v>56.26</v>
      </c>
    </row>
    <row r="10" spans="1:3" ht="34.5" customHeight="1">
      <c r="A10" s="155" t="s">
        <v>772</v>
      </c>
      <c r="B10" s="153" t="s">
        <v>774</v>
      </c>
      <c r="C10" s="153"/>
    </row>
  </sheetData>
  <sheetProtection/>
  <mergeCells count="1">
    <mergeCell ref="A1:C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F5" sqref="F5"/>
    </sheetView>
  </sheetViews>
  <sheetFormatPr defaultColWidth="9.00390625" defaultRowHeight="14.25"/>
  <cols>
    <col min="1" max="1" width="32.00390625" style="21" customWidth="1"/>
    <col min="2" max="2" width="11.75390625" style="21" customWidth="1"/>
    <col min="3" max="4" width="11.75390625" style="22" customWidth="1"/>
    <col min="5" max="5" width="11.25390625" style="23" customWidth="1"/>
    <col min="6" max="6" width="11.625" style="23" customWidth="1"/>
    <col min="7" max="16384" width="9.00390625" style="24" customWidth="1"/>
  </cols>
  <sheetData>
    <row r="1" ht="14.25">
      <c r="A1" s="21" t="s">
        <v>27</v>
      </c>
    </row>
    <row r="2" spans="1:6" ht="19.5" customHeight="1">
      <c r="A2" s="156" t="s">
        <v>242</v>
      </c>
      <c r="B2" s="156"/>
      <c r="C2" s="156"/>
      <c r="D2" s="156"/>
      <c r="E2" s="156"/>
      <c r="F2" s="156"/>
    </row>
    <row r="3" spans="1:6" ht="15" customHeight="1">
      <c r="A3" s="156"/>
      <c r="B3" s="156"/>
      <c r="C3" s="156"/>
      <c r="D3" s="156"/>
      <c r="E3" s="156"/>
      <c r="F3" s="156"/>
    </row>
    <row r="4" spans="1:6" ht="19.5" customHeight="1">
      <c r="A4" s="25"/>
      <c r="B4" s="25"/>
      <c r="C4" s="26"/>
      <c r="D4" s="27"/>
      <c r="E4" s="157" t="s">
        <v>0</v>
      </c>
      <c r="F4" s="157"/>
    </row>
    <row r="5" spans="1:6" s="30" customFormat="1" ht="58.5" customHeight="1">
      <c r="A5" s="28" t="s">
        <v>1</v>
      </c>
      <c r="B5" s="84" t="s">
        <v>241</v>
      </c>
      <c r="C5" s="83" t="s">
        <v>240</v>
      </c>
      <c r="D5" s="83" t="s">
        <v>239</v>
      </c>
      <c r="E5" s="113" t="s">
        <v>655</v>
      </c>
      <c r="F5" s="29" t="s">
        <v>2</v>
      </c>
    </row>
    <row r="6" spans="1:6" ht="35.25" customHeight="1">
      <c r="A6" s="31" t="s">
        <v>28</v>
      </c>
      <c r="B6" s="57">
        <f>SUM(B7,B13)</f>
        <v>1755845</v>
      </c>
      <c r="C6" s="57">
        <f>SUM(C7,C13)</f>
        <v>1755863</v>
      </c>
      <c r="D6" s="57">
        <f>SUM(D7,D13)</f>
        <v>1648585</v>
      </c>
      <c r="E6" s="58">
        <f aca="true" t="shared" si="0" ref="E6:E18">SUM(C6/B6)*100</f>
        <v>100.00102514743614</v>
      </c>
      <c r="F6" s="58">
        <f aca="true" t="shared" si="1" ref="F6:F18">SUM(C6/D6-1)*100</f>
        <v>6.507277453088567</v>
      </c>
    </row>
    <row r="7" spans="1:6" ht="35.25" customHeight="1">
      <c r="A7" s="11" t="s">
        <v>3</v>
      </c>
      <c r="B7" s="61">
        <f>SUM(B8:B12)</f>
        <v>1660891</v>
      </c>
      <c r="C7" s="61">
        <f>SUM(C8:C12)</f>
        <v>1662371</v>
      </c>
      <c r="D7" s="61">
        <f>SUM(D8:D12)</f>
        <v>1559520</v>
      </c>
      <c r="E7" s="58">
        <f t="shared" si="0"/>
        <v>100.08910879762729</v>
      </c>
      <c r="F7" s="58">
        <f t="shared" si="1"/>
        <v>6.595042064224899</v>
      </c>
    </row>
    <row r="8" spans="1:6" ht="35.25" customHeight="1">
      <c r="A8" s="11" t="s">
        <v>30</v>
      </c>
      <c r="B8" s="64">
        <v>711782</v>
      </c>
      <c r="C8" s="64">
        <v>697954</v>
      </c>
      <c r="D8" s="89">
        <v>617530</v>
      </c>
      <c r="E8" s="58">
        <f t="shared" si="0"/>
        <v>98.05727034400982</v>
      </c>
      <c r="F8" s="58">
        <f t="shared" si="1"/>
        <v>13.023496834161907</v>
      </c>
    </row>
    <row r="9" spans="1:6" ht="35.25" customHeight="1">
      <c r="A9" s="11" t="s">
        <v>23</v>
      </c>
      <c r="B9" s="64">
        <v>364902</v>
      </c>
      <c r="C9" s="64">
        <v>353110</v>
      </c>
      <c r="D9" s="89">
        <v>288610</v>
      </c>
      <c r="E9" s="58">
        <f t="shared" si="0"/>
        <v>96.76844741875901</v>
      </c>
      <c r="F9" s="58">
        <f t="shared" si="1"/>
        <v>22.348497973043212</v>
      </c>
    </row>
    <row r="10" spans="1:6" ht="35.25" customHeight="1">
      <c r="A10" s="11" t="s">
        <v>24</v>
      </c>
      <c r="B10" s="64">
        <v>269501</v>
      </c>
      <c r="C10" s="65">
        <v>289913</v>
      </c>
      <c r="D10" s="90">
        <v>352172</v>
      </c>
      <c r="E10" s="58">
        <f t="shared" si="0"/>
        <v>107.57399787013777</v>
      </c>
      <c r="F10" s="58">
        <f t="shared" si="1"/>
        <v>-17.678577513260564</v>
      </c>
    </row>
    <row r="11" spans="1:6" ht="35.25" customHeight="1">
      <c r="A11" s="11" t="s">
        <v>25</v>
      </c>
      <c r="B11" s="64">
        <v>111216</v>
      </c>
      <c r="C11" s="65">
        <v>116586</v>
      </c>
      <c r="D11" s="90">
        <v>112340</v>
      </c>
      <c r="E11" s="58">
        <f t="shared" si="0"/>
        <v>104.82844195079846</v>
      </c>
      <c r="F11" s="58">
        <f t="shared" si="1"/>
        <v>3.7795976499910955</v>
      </c>
    </row>
    <row r="12" spans="1:6" ht="35.25" customHeight="1">
      <c r="A12" s="11" t="s">
        <v>26</v>
      </c>
      <c r="B12" s="64">
        <v>203490</v>
      </c>
      <c r="C12" s="63">
        <v>204808</v>
      </c>
      <c r="D12" s="91">
        <v>188868</v>
      </c>
      <c r="E12" s="58">
        <f t="shared" si="0"/>
        <v>100.64769767556146</v>
      </c>
      <c r="F12" s="58">
        <f t="shared" si="1"/>
        <v>8.43975686723002</v>
      </c>
    </row>
    <row r="13" spans="1:6" ht="35.25" customHeight="1">
      <c r="A13" s="11" t="s">
        <v>4</v>
      </c>
      <c r="B13" s="59">
        <f>SUM(B14:B16)</f>
        <v>94954</v>
      </c>
      <c r="C13" s="59">
        <f>SUM(C14:C16)</f>
        <v>93492</v>
      </c>
      <c r="D13" s="92">
        <f>SUM(D14:D16)</f>
        <v>89065</v>
      </c>
      <c r="E13" s="58">
        <f t="shared" si="0"/>
        <v>98.46030709606757</v>
      </c>
      <c r="F13" s="58">
        <f t="shared" si="1"/>
        <v>4.970527143097736</v>
      </c>
    </row>
    <row r="14" spans="1:6" ht="35.25" customHeight="1">
      <c r="A14" s="11" t="s">
        <v>5</v>
      </c>
      <c r="B14" s="57">
        <v>91600</v>
      </c>
      <c r="C14" s="57">
        <v>90686</v>
      </c>
      <c r="D14" s="93">
        <v>85915</v>
      </c>
      <c r="E14" s="58">
        <f t="shared" si="0"/>
        <v>99.00218340611355</v>
      </c>
      <c r="F14" s="58">
        <f t="shared" si="1"/>
        <v>5.5531630099517</v>
      </c>
    </row>
    <row r="15" spans="1:6" ht="35.25" customHeight="1">
      <c r="A15" s="46" t="s">
        <v>106</v>
      </c>
      <c r="B15" s="57">
        <v>2677</v>
      </c>
      <c r="C15" s="62">
        <v>2127</v>
      </c>
      <c r="D15" s="94">
        <v>2514</v>
      </c>
      <c r="E15" s="58">
        <f t="shared" si="0"/>
        <v>79.45461337317893</v>
      </c>
      <c r="F15" s="58">
        <f t="shared" si="1"/>
        <v>-15.393794749403344</v>
      </c>
    </row>
    <row r="16" spans="1:6" ht="35.25" customHeight="1">
      <c r="A16" s="11" t="s">
        <v>258</v>
      </c>
      <c r="B16" s="57">
        <v>677</v>
      </c>
      <c r="C16" s="62">
        <v>679</v>
      </c>
      <c r="D16" s="94">
        <v>636</v>
      </c>
      <c r="E16" s="58">
        <f t="shared" si="0"/>
        <v>100.29542097488921</v>
      </c>
      <c r="F16" s="58">
        <f t="shared" si="1"/>
        <v>6.76100628930818</v>
      </c>
    </row>
    <row r="17" spans="1:6" ht="35.25" customHeight="1">
      <c r="A17" s="31" t="s">
        <v>29</v>
      </c>
      <c r="B17" s="57">
        <v>1664635</v>
      </c>
      <c r="C17" s="62">
        <v>1663575</v>
      </c>
      <c r="D17" s="94">
        <v>1579479</v>
      </c>
      <c r="E17" s="58">
        <f t="shared" si="0"/>
        <v>99.93632237697754</v>
      </c>
      <c r="F17" s="58">
        <f t="shared" si="1"/>
        <v>5.324287312461884</v>
      </c>
    </row>
    <row r="18" spans="1:6" ht="35.25" customHeight="1">
      <c r="A18" s="31" t="s">
        <v>7</v>
      </c>
      <c r="B18" s="62">
        <f>SUM(B6,B17)</f>
        <v>3420480</v>
      </c>
      <c r="C18" s="62">
        <f>SUM(C6,C17)</f>
        <v>3419438</v>
      </c>
      <c r="D18" s="94">
        <f>SUM(D6,D17)</f>
        <v>3228064</v>
      </c>
      <c r="E18" s="58">
        <f t="shared" si="0"/>
        <v>99.96953643933016</v>
      </c>
      <c r="F18" s="58">
        <f t="shared" si="1"/>
        <v>5.928445037025298</v>
      </c>
    </row>
    <row r="19" spans="1:6" ht="24.75" customHeight="1">
      <c r="A19" s="158"/>
      <c r="B19" s="158"/>
      <c r="C19" s="158"/>
      <c r="D19" s="158"/>
      <c r="E19" s="158"/>
      <c r="F19" s="158"/>
    </row>
    <row r="20" ht="14.25">
      <c r="A20" s="33"/>
    </row>
    <row r="21" ht="14.25">
      <c r="A21" s="33"/>
    </row>
  </sheetData>
  <sheetProtection/>
  <mergeCells count="3">
    <mergeCell ref="A2:F3"/>
    <mergeCell ref="E4:F4"/>
    <mergeCell ref="A19:F19"/>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
      <pane xSplit="1" ySplit="5" topLeftCell="B21" activePane="bottomRight" state="frozen"/>
      <selection pane="topLeft" activeCell="A1" sqref="A1"/>
      <selection pane="topRight" activeCell="B1" sqref="B1"/>
      <selection pane="bottomLeft" activeCell="A6" sqref="A6"/>
      <selection pane="bottomRight" activeCell="E6" sqref="E6"/>
    </sheetView>
  </sheetViews>
  <sheetFormatPr defaultColWidth="9.00390625" defaultRowHeight="14.25"/>
  <cols>
    <col min="1" max="1" width="28.375" style="6" customWidth="1"/>
    <col min="2" max="4" width="11.75390625" style="4" customWidth="1"/>
    <col min="5" max="6" width="11.125" style="5" customWidth="1"/>
    <col min="7" max="16384" width="9.00390625" style="6" customWidth="1"/>
  </cols>
  <sheetData>
    <row r="1" ht="18" customHeight="1">
      <c r="A1" s="3" t="s">
        <v>21</v>
      </c>
    </row>
    <row r="2" spans="1:6" ht="12.75">
      <c r="A2" s="156" t="s">
        <v>243</v>
      </c>
      <c r="B2" s="156"/>
      <c r="C2" s="156"/>
      <c r="D2" s="156"/>
      <c r="E2" s="156"/>
      <c r="F2" s="156"/>
    </row>
    <row r="3" spans="1:6" ht="15.75" customHeight="1">
      <c r="A3" s="156"/>
      <c r="B3" s="156"/>
      <c r="C3" s="156"/>
      <c r="D3" s="156"/>
      <c r="E3" s="156"/>
      <c r="F3" s="156"/>
    </row>
    <row r="4" spans="1:6" ht="20.25" customHeight="1">
      <c r="A4" s="1"/>
      <c r="B4" s="7"/>
      <c r="C4" s="7"/>
      <c r="D4" s="7"/>
      <c r="E4" s="159" t="s">
        <v>0</v>
      </c>
      <c r="F4" s="159"/>
    </row>
    <row r="5" spans="1:6" s="10" customFormat="1" ht="51.75" customHeight="1">
      <c r="A5" s="8" t="s">
        <v>6</v>
      </c>
      <c r="B5" s="8" t="s">
        <v>244</v>
      </c>
      <c r="C5" s="83" t="s">
        <v>247</v>
      </c>
      <c r="D5" s="83" t="s">
        <v>245</v>
      </c>
      <c r="E5" s="115" t="s">
        <v>657</v>
      </c>
      <c r="F5" s="9" t="s">
        <v>2</v>
      </c>
    </row>
    <row r="6" spans="1:6" ht="29.25" customHeight="1">
      <c r="A6" s="11" t="s">
        <v>259</v>
      </c>
      <c r="B6" s="12">
        <v>39010.91</v>
      </c>
      <c r="C6" s="19">
        <v>40695.24</v>
      </c>
      <c r="D6" s="19">
        <v>34848.36</v>
      </c>
      <c r="E6" s="14">
        <f aca="true" t="shared" si="0" ref="E6:E30">SUM(C6/B6)*100</f>
        <v>104.31758705449322</v>
      </c>
      <c r="F6" s="14">
        <f>SUM(C6/D6-1)*100</f>
        <v>16.77806358749736</v>
      </c>
    </row>
    <row r="7" spans="1:6" ht="29.25" customHeight="1">
      <c r="A7" s="15" t="s">
        <v>260</v>
      </c>
      <c r="B7" s="12">
        <v>39449.14</v>
      </c>
      <c r="C7" s="19">
        <v>43849.65</v>
      </c>
      <c r="D7" s="95">
        <v>35317.22</v>
      </c>
      <c r="E7" s="14">
        <f t="shared" si="0"/>
        <v>111.15489463141657</v>
      </c>
      <c r="F7" s="14">
        <f aca="true" t="shared" si="1" ref="F7:F29">SUM(C7/D7-1)*100</f>
        <v>24.159404392531457</v>
      </c>
    </row>
    <row r="8" spans="1:6" ht="29.25" customHeight="1">
      <c r="A8" s="17" t="s">
        <v>261</v>
      </c>
      <c r="B8" s="16">
        <v>207259.23</v>
      </c>
      <c r="C8" s="19">
        <v>216257.05</v>
      </c>
      <c r="D8" s="95">
        <v>179032.38</v>
      </c>
      <c r="E8" s="14">
        <f t="shared" si="0"/>
        <v>104.34133620973117</v>
      </c>
      <c r="F8" s="14">
        <f t="shared" si="1"/>
        <v>20.792143856882195</v>
      </c>
    </row>
    <row r="9" spans="1:6" ht="29.25" customHeight="1">
      <c r="A9" s="17" t="s">
        <v>262</v>
      </c>
      <c r="B9" s="16">
        <v>213052.27</v>
      </c>
      <c r="C9" s="19">
        <v>212912.49</v>
      </c>
      <c r="D9" s="95">
        <v>172803.54</v>
      </c>
      <c r="E9" s="14">
        <f t="shared" si="0"/>
        <v>99.93439168707286</v>
      </c>
      <c r="F9" s="14">
        <f t="shared" si="1"/>
        <v>23.210722419228212</v>
      </c>
    </row>
    <row r="10" spans="1:6" ht="29.25" customHeight="1">
      <c r="A10" s="17" t="s">
        <v>263</v>
      </c>
      <c r="B10" s="16">
        <v>31770.59</v>
      </c>
      <c r="C10" s="19">
        <v>32247.22</v>
      </c>
      <c r="D10" s="95">
        <v>28772.21</v>
      </c>
      <c r="E10" s="14">
        <f t="shared" si="0"/>
        <v>101.50022394925622</v>
      </c>
      <c r="F10" s="14">
        <f t="shared" si="1"/>
        <v>12.077661048629928</v>
      </c>
    </row>
    <row r="11" spans="1:6" ht="29.25" customHeight="1">
      <c r="A11" s="17" t="s">
        <v>264</v>
      </c>
      <c r="B11" s="16">
        <v>142306.08</v>
      </c>
      <c r="C11" s="19">
        <v>141106.17</v>
      </c>
      <c r="D11" s="95">
        <v>116246.37</v>
      </c>
      <c r="E11" s="14">
        <f t="shared" si="0"/>
        <v>99.15681044689028</v>
      </c>
      <c r="F11" s="14">
        <f t="shared" si="1"/>
        <v>21.385441971220274</v>
      </c>
    </row>
    <row r="12" spans="1:6" ht="29.25" customHeight="1">
      <c r="A12" s="17" t="s">
        <v>265</v>
      </c>
      <c r="B12" s="16">
        <v>33443.21</v>
      </c>
      <c r="C12" s="19">
        <v>34165</v>
      </c>
      <c r="D12" s="95">
        <v>31542.1</v>
      </c>
      <c r="E12" s="14">
        <f t="shared" si="0"/>
        <v>102.15825574159898</v>
      </c>
      <c r="F12" s="14">
        <f t="shared" si="1"/>
        <v>8.31555286426713</v>
      </c>
    </row>
    <row r="13" spans="1:6" ht="29.25" customHeight="1">
      <c r="A13" s="17" t="s">
        <v>266</v>
      </c>
      <c r="B13" s="16">
        <v>5886</v>
      </c>
      <c r="C13" s="19">
        <v>5926.54</v>
      </c>
      <c r="D13" s="95">
        <v>5067.85</v>
      </c>
      <c r="E13" s="14">
        <f t="shared" si="0"/>
        <v>100.68875297315665</v>
      </c>
      <c r="F13" s="14">
        <f t="shared" si="1"/>
        <v>16.943871661552713</v>
      </c>
    </row>
    <row r="14" spans="1:6" ht="29.25" customHeight="1">
      <c r="A14" s="17" t="s">
        <v>267</v>
      </c>
      <c r="B14" s="16">
        <v>281725.29</v>
      </c>
      <c r="C14" s="16">
        <f>284695.09-15000</f>
        <v>269695.09</v>
      </c>
      <c r="D14" s="96">
        <v>245027.34</v>
      </c>
      <c r="E14" s="14">
        <f t="shared" si="0"/>
        <v>95.72981183194453</v>
      </c>
      <c r="F14" s="14">
        <f t="shared" si="1"/>
        <v>10.06734595412906</v>
      </c>
    </row>
    <row r="15" spans="1:6" ht="29.25" customHeight="1">
      <c r="A15" s="17" t="s">
        <v>268</v>
      </c>
      <c r="B15" s="16">
        <v>9556.36</v>
      </c>
      <c r="C15" s="19">
        <v>10480.43</v>
      </c>
      <c r="D15" s="95">
        <v>9402.43</v>
      </c>
      <c r="E15" s="14">
        <f t="shared" si="0"/>
        <v>109.66968594736908</v>
      </c>
      <c r="F15" s="14">
        <f t="shared" si="1"/>
        <v>11.46512125057033</v>
      </c>
    </row>
    <row r="16" spans="1:7" ht="29.25" customHeight="1">
      <c r="A16" s="17" t="s">
        <v>269</v>
      </c>
      <c r="B16" s="16">
        <v>42053</v>
      </c>
      <c r="C16" s="19">
        <v>38168.24</v>
      </c>
      <c r="D16" s="95">
        <f>59382.23-3700</f>
        <v>55682.23</v>
      </c>
      <c r="E16" s="14">
        <f t="shared" si="0"/>
        <v>90.76222861626994</v>
      </c>
      <c r="F16" s="14">
        <f t="shared" si="1"/>
        <v>-31.453463699280725</v>
      </c>
      <c r="G16" s="88"/>
    </row>
    <row r="17" spans="1:6" ht="29.25" customHeight="1">
      <c r="A17" s="85" t="s">
        <v>270</v>
      </c>
      <c r="B17" s="16">
        <v>4000</v>
      </c>
      <c r="C17" s="19">
        <v>4000</v>
      </c>
      <c r="D17" s="95">
        <v>3700</v>
      </c>
      <c r="E17" s="14">
        <f t="shared" si="0"/>
        <v>100</v>
      </c>
      <c r="F17" s="14">
        <f t="shared" si="1"/>
        <v>8.108108108108114</v>
      </c>
    </row>
    <row r="18" spans="1:6" ht="29.25" customHeight="1">
      <c r="A18" s="86" t="s">
        <v>271</v>
      </c>
      <c r="B18" s="16">
        <v>15441</v>
      </c>
      <c r="C18" s="19">
        <v>18160</v>
      </c>
      <c r="D18" s="95">
        <v>14808</v>
      </c>
      <c r="E18" s="14">
        <f t="shared" si="0"/>
        <v>117.60896315005505</v>
      </c>
      <c r="F18" s="14">
        <f t="shared" si="1"/>
        <v>22.63641274986494</v>
      </c>
    </row>
    <row r="19" spans="1:6" ht="29.25" customHeight="1">
      <c r="A19" s="86" t="s">
        <v>272</v>
      </c>
      <c r="B19" s="16">
        <v>2086.5</v>
      </c>
      <c r="C19" s="19">
        <v>2313.02</v>
      </c>
      <c r="D19" s="95">
        <v>2006.54</v>
      </c>
      <c r="E19" s="14">
        <f t="shared" si="0"/>
        <v>110.85645818356097</v>
      </c>
      <c r="F19" s="14">
        <f t="shared" si="1"/>
        <v>15.274053843930346</v>
      </c>
    </row>
    <row r="20" spans="1:6" ht="29.25" customHeight="1">
      <c r="A20" s="86" t="s">
        <v>273</v>
      </c>
      <c r="B20" s="16">
        <v>14951.89</v>
      </c>
      <c r="C20" s="19">
        <v>18807.15</v>
      </c>
      <c r="D20" s="95">
        <v>14336.71</v>
      </c>
      <c r="E20" s="14">
        <f t="shared" si="0"/>
        <v>125.78443260350365</v>
      </c>
      <c r="F20" s="14">
        <f t="shared" si="1"/>
        <v>31.18177043408148</v>
      </c>
    </row>
    <row r="21" spans="1:6" ht="29.25" customHeight="1">
      <c r="A21" s="87" t="s">
        <v>274</v>
      </c>
      <c r="B21" s="16">
        <v>2164.24</v>
      </c>
      <c r="C21" s="19">
        <v>2651.28</v>
      </c>
      <c r="D21" s="95">
        <v>2054.88</v>
      </c>
      <c r="E21" s="14">
        <f t="shared" si="0"/>
        <v>122.50397368129231</v>
      </c>
      <c r="F21" s="14">
        <f t="shared" si="1"/>
        <v>29.023592618547077</v>
      </c>
    </row>
    <row r="22" spans="1:6" ht="29.25" customHeight="1">
      <c r="A22" s="86" t="s">
        <v>275</v>
      </c>
      <c r="B22" s="16">
        <v>12000</v>
      </c>
      <c r="C22" s="19"/>
      <c r="D22" s="95"/>
      <c r="E22" s="14"/>
      <c r="F22" s="14"/>
    </row>
    <row r="23" spans="1:6" ht="29.25" customHeight="1">
      <c r="A23" s="85" t="s">
        <v>276</v>
      </c>
      <c r="B23" s="16">
        <v>10794.29</v>
      </c>
      <c r="C23" s="19">
        <v>6724.1</v>
      </c>
      <c r="D23" s="95">
        <v>4461.13</v>
      </c>
      <c r="E23" s="14">
        <f t="shared" si="0"/>
        <v>62.29311978833253</v>
      </c>
      <c r="F23" s="14">
        <f t="shared" si="1"/>
        <v>50.72638546735917</v>
      </c>
    </row>
    <row r="24" spans="1:6" ht="29.25" customHeight="1">
      <c r="A24" s="85" t="s">
        <v>277</v>
      </c>
      <c r="B24" s="16">
        <v>17850</v>
      </c>
      <c r="C24" s="19">
        <v>20897.88</v>
      </c>
      <c r="D24" s="95">
        <v>17848.66</v>
      </c>
      <c r="E24" s="14">
        <f t="shared" si="0"/>
        <v>117.07495798319327</v>
      </c>
      <c r="F24" s="14">
        <f t="shared" si="1"/>
        <v>17.083747463395028</v>
      </c>
    </row>
    <row r="25" spans="1:6" ht="29.25" customHeight="1">
      <c r="A25" s="85" t="s">
        <v>278</v>
      </c>
      <c r="B25" s="16">
        <v>200</v>
      </c>
      <c r="C25" s="19">
        <v>201.54</v>
      </c>
      <c r="D25" s="95">
        <v>37</v>
      </c>
      <c r="E25" s="14">
        <f t="shared" si="0"/>
        <v>100.77000000000001</v>
      </c>
      <c r="F25" s="14">
        <f t="shared" si="1"/>
        <v>444.7027027027027</v>
      </c>
    </row>
    <row r="26" spans="1:6" ht="29.25" customHeight="1">
      <c r="A26" s="18" t="s">
        <v>10</v>
      </c>
      <c r="B26" s="16">
        <f>SUM(B6:B25)</f>
        <v>1125000</v>
      </c>
      <c r="C26" s="16">
        <f>SUM(C6:C25)</f>
        <v>1119258.09</v>
      </c>
      <c r="D26" s="96">
        <f>SUM(D6:D25)</f>
        <v>972994.9500000001</v>
      </c>
      <c r="E26" s="14">
        <f t="shared" si="0"/>
        <v>99.489608</v>
      </c>
      <c r="F26" s="14">
        <f t="shared" si="1"/>
        <v>15.032260958805587</v>
      </c>
    </row>
    <row r="27" spans="1:6" ht="29.25" customHeight="1">
      <c r="A27" s="18" t="s">
        <v>32</v>
      </c>
      <c r="B27" s="16">
        <v>15000</v>
      </c>
      <c r="C27" s="16">
        <v>15000</v>
      </c>
      <c r="D27" s="114"/>
      <c r="E27" s="14">
        <f t="shared" si="0"/>
        <v>100</v>
      </c>
      <c r="F27" s="14"/>
    </row>
    <row r="28" spans="1:6" ht="29.25" customHeight="1">
      <c r="A28" s="82" t="s">
        <v>656</v>
      </c>
      <c r="B28" s="16">
        <f>B26+B27</f>
        <v>1140000</v>
      </c>
      <c r="C28" s="16">
        <f>C26+C27</f>
        <v>1134258.09</v>
      </c>
      <c r="D28" s="16">
        <f>D26+D27</f>
        <v>972994.9500000001</v>
      </c>
      <c r="E28" s="14">
        <f t="shared" si="0"/>
        <v>99.49632368421052</v>
      </c>
      <c r="F28" s="14">
        <f t="shared" si="1"/>
        <v>16.573892803862968</v>
      </c>
    </row>
    <row r="29" spans="1:6" ht="29.25" customHeight="1">
      <c r="A29" s="82" t="s">
        <v>237</v>
      </c>
      <c r="B29" s="16">
        <v>93000</v>
      </c>
      <c r="C29" s="19">
        <f>16018.19+86642.93</f>
        <v>102661.12</v>
      </c>
      <c r="D29" s="19">
        <v>94159.31</v>
      </c>
      <c r="E29" s="14">
        <f t="shared" si="0"/>
        <v>110.3883010752688</v>
      </c>
      <c r="F29" s="14">
        <f t="shared" si="1"/>
        <v>9.029176190862053</v>
      </c>
    </row>
    <row r="30" spans="1:6" ht="29.25" customHeight="1">
      <c r="A30" s="18" t="s">
        <v>20</v>
      </c>
      <c r="B30" s="16">
        <f>SUM(B28:B29)</f>
        <v>1233000</v>
      </c>
      <c r="C30" s="16">
        <f>SUM(C28:C29)</f>
        <v>1236919.21</v>
      </c>
      <c r="D30" s="16">
        <f>SUM(D28:D29)</f>
        <v>1067154.26</v>
      </c>
      <c r="E30" s="14">
        <f t="shared" si="0"/>
        <v>100.3178596918086</v>
      </c>
      <c r="F30" s="14">
        <f>SUM(C30/D30-1)*100</f>
        <v>15.908192129598952</v>
      </c>
    </row>
    <row r="31" spans="1:6" ht="42.75" customHeight="1">
      <c r="A31" s="160"/>
      <c r="B31" s="160"/>
      <c r="C31" s="160"/>
      <c r="D31" s="160"/>
      <c r="E31" s="160"/>
      <c r="F31" s="160"/>
    </row>
  </sheetData>
  <sheetProtection/>
  <mergeCells count="3">
    <mergeCell ref="A2:F3"/>
    <mergeCell ref="E4:F4"/>
    <mergeCell ref="A31:F31"/>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I350"/>
  <sheetViews>
    <sheetView zoomScalePageLayoutView="0" workbookViewId="0" topLeftCell="A1">
      <selection activeCell="F336" sqref="F336"/>
    </sheetView>
  </sheetViews>
  <sheetFormatPr defaultColWidth="9.00390625" defaultRowHeight="14.25"/>
  <cols>
    <col min="1" max="1" width="43.50390625" style="45" customWidth="1"/>
    <col min="2" max="2" width="14.875" style="1" customWidth="1"/>
    <col min="3" max="3" width="14.875" style="2" customWidth="1"/>
    <col min="4" max="16384" width="9.00390625" style="1" customWidth="1"/>
  </cols>
  <sheetData>
    <row r="1" spans="1:3" ht="18" customHeight="1">
      <c r="A1" s="161" t="s">
        <v>230</v>
      </c>
      <c r="B1" s="162"/>
      <c r="C1" s="162"/>
    </row>
    <row r="2" spans="1:3" ht="28.5" customHeight="1">
      <c r="A2" s="163" t="s">
        <v>257</v>
      </c>
      <c r="B2" s="164"/>
      <c r="C2" s="164"/>
    </row>
    <row r="3" spans="1:3" ht="21" customHeight="1">
      <c r="A3" s="44"/>
      <c r="B3" s="41"/>
      <c r="C3" s="41" t="s">
        <v>0</v>
      </c>
    </row>
    <row r="4" spans="1:3" ht="35.25" customHeight="1">
      <c r="A4" s="51" t="s">
        <v>45</v>
      </c>
      <c r="B4" s="51" t="s">
        <v>46</v>
      </c>
      <c r="C4" s="52" t="s">
        <v>51</v>
      </c>
    </row>
    <row r="5" spans="1:3" ht="20.25" customHeight="1">
      <c r="A5" s="53" t="s">
        <v>54</v>
      </c>
      <c r="B5" s="103">
        <v>42636.373323</v>
      </c>
      <c r="C5" s="55">
        <f>C6+C10+C14+C22+C26+C30+C36+C40+C44+C47+C49+C51+C55+C58+C62+C66+C69+C73</f>
        <v>1941.1362860000004</v>
      </c>
    </row>
    <row r="6" spans="1:8" ht="20.25" customHeight="1">
      <c r="A6" s="53" t="s">
        <v>502</v>
      </c>
      <c r="B6" s="103">
        <v>1638.50561</v>
      </c>
      <c r="C6" s="56"/>
      <c r="H6" s="101"/>
    </row>
    <row r="7" spans="1:9" ht="20.25" customHeight="1">
      <c r="A7" s="53" t="s">
        <v>112</v>
      </c>
      <c r="B7" s="103">
        <v>1527.22561</v>
      </c>
      <c r="C7" s="55"/>
      <c r="H7" s="101"/>
      <c r="I7" s="101"/>
    </row>
    <row r="8" spans="1:9" ht="20.25" customHeight="1">
      <c r="A8" s="53" t="s">
        <v>113</v>
      </c>
      <c r="B8" s="103">
        <v>20</v>
      </c>
      <c r="C8" s="55"/>
      <c r="H8" s="101"/>
      <c r="I8" s="101"/>
    </row>
    <row r="9" spans="1:9" ht="20.25" customHeight="1">
      <c r="A9" s="53" t="s">
        <v>114</v>
      </c>
      <c r="B9" s="103">
        <v>91.28</v>
      </c>
      <c r="C9" s="55"/>
      <c r="H9" s="101"/>
      <c r="I9" s="101"/>
    </row>
    <row r="10" spans="1:8" ht="20.25" customHeight="1">
      <c r="A10" s="53" t="s">
        <v>503</v>
      </c>
      <c r="B10" s="103">
        <v>1176.892532</v>
      </c>
      <c r="C10" s="55"/>
      <c r="H10" s="101"/>
    </row>
    <row r="11" spans="1:9" ht="20.25" customHeight="1">
      <c r="A11" s="53" t="s">
        <v>112</v>
      </c>
      <c r="B11" s="103">
        <v>1091.849714</v>
      </c>
      <c r="C11" s="55"/>
      <c r="H11" s="101"/>
      <c r="I11" s="101"/>
    </row>
    <row r="12" spans="1:9" ht="20.25" customHeight="1">
      <c r="A12" s="53" t="s">
        <v>116</v>
      </c>
      <c r="B12" s="103">
        <v>49.43775</v>
      </c>
      <c r="C12" s="55"/>
      <c r="H12" s="101"/>
      <c r="I12" s="101"/>
    </row>
    <row r="13" spans="1:9" ht="20.25" customHeight="1">
      <c r="A13" s="53" t="s">
        <v>117</v>
      </c>
      <c r="B13" s="103">
        <v>35.605068</v>
      </c>
      <c r="C13" s="55"/>
      <c r="H13" s="101"/>
      <c r="I13" s="101"/>
    </row>
    <row r="14" spans="1:8" ht="20.25" customHeight="1">
      <c r="A14" s="53" t="s">
        <v>504</v>
      </c>
      <c r="B14" s="103">
        <v>10803.232569</v>
      </c>
      <c r="C14" s="55"/>
      <c r="H14" s="101"/>
    </row>
    <row r="15" spans="1:9" ht="20.25" customHeight="1">
      <c r="A15" s="53" t="s">
        <v>112</v>
      </c>
      <c r="B15" s="103">
        <v>3046.5050929999998</v>
      </c>
      <c r="C15" s="55"/>
      <c r="H15" s="101"/>
      <c r="I15" s="101"/>
    </row>
    <row r="16" spans="1:9" ht="20.25" customHeight="1">
      <c r="A16" s="53" t="s">
        <v>115</v>
      </c>
      <c r="B16" s="103">
        <v>1754.0920199999998</v>
      </c>
      <c r="C16" s="55"/>
      <c r="H16" s="101"/>
      <c r="I16" s="101"/>
    </row>
    <row r="17" spans="1:9" ht="20.25" customHeight="1">
      <c r="A17" s="53" t="s">
        <v>118</v>
      </c>
      <c r="B17" s="103">
        <v>1573.570948</v>
      </c>
      <c r="C17" s="55"/>
      <c r="H17" s="101"/>
      <c r="I17" s="101"/>
    </row>
    <row r="18" spans="1:9" ht="20.25" customHeight="1">
      <c r="A18" s="53" t="s">
        <v>119</v>
      </c>
      <c r="B18" s="103">
        <v>355.95</v>
      </c>
      <c r="C18" s="55"/>
      <c r="H18" s="101"/>
      <c r="I18" s="101"/>
    </row>
    <row r="19" spans="1:9" ht="20.25" customHeight="1">
      <c r="A19" s="53" t="s">
        <v>120</v>
      </c>
      <c r="B19" s="103">
        <v>250</v>
      </c>
      <c r="C19" s="55"/>
      <c r="H19" s="101"/>
      <c r="I19" s="101"/>
    </row>
    <row r="20" spans="1:9" ht="20.25" customHeight="1">
      <c r="A20" s="53" t="s">
        <v>121</v>
      </c>
      <c r="B20" s="103">
        <v>2130.375278</v>
      </c>
      <c r="C20" s="55"/>
      <c r="H20" s="101"/>
      <c r="I20" s="101"/>
    </row>
    <row r="21" spans="1:9" ht="20.25" customHeight="1">
      <c r="A21" s="53" t="s">
        <v>505</v>
      </c>
      <c r="B21" s="103">
        <v>1692.7392300000001</v>
      </c>
      <c r="C21" s="55"/>
      <c r="H21" s="101"/>
      <c r="I21" s="101"/>
    </row>
    <row r="22" spans="1:8" ht="20.25" customHeight="1">
      <c r="A22" s="53" t="s">
        <v>506</v>
      </c>
      <c r="B22" s="103">
        <v>3628.749214</v>
      </c>
      <c r="C22" s="55">
        <f>SUM(C23:C25)</f>
        <v>570</v>
      </c>
      <c r="H22" s="101"/>
    </row>
    <row r="23" spans="1:9" ht="20.25" customHeight="1">
      <c r="A23" s="53" t="s">
        <v>112</v>
      </c>
      <c r="B23" s="103">
        <v>1712.85265</v>
      </c>
      <c r="C23" s="55"/>
      <c r="H23" s="101"/>
      <c r="I23" s="101"/>
    </row>
    <row r="24" spans="1:9" ht="20.25" customHeight="1">
      <c r="A24" s="53" t="s">
        <v>115</v>
      </c>
      <c r="B24" s="103">
        <v>1197.3965640000001</v>
      </c>
      <c r="C24" s="54"/>
      <c r="H24" s="101"/>
      <c r="I24" s="101"/>
    </row>
    <row r="25" spans="1:9" ht="20.25" customHeight="1">
      <c r="A25" s="53" t="s">
        <v>507</v>
      </c>
      <c r="B25" s="103">
        <v>718.5</v>
      </c>
      <c r="C25" s="55">
        <v>570</v>
      </c>
      <c r="H25" s="101"/>
      <c r="I25" s="101"/>
    </row>
    <row r="26" spans="1:8" ht="20.25" customHeight="1">
      <c r="A26" s="53" t="s">
        <v>508</v>
      </c>
      <c r="B26" s="103">
        <v>276.76</v>
      </c>
      <c r="C26" s="55">
        <f>SUM(C27:C29)</f>
        <v>30</v>
      </c>
      <c r="H26" s="101"/>
    </row>
    <row r="27" spans="1:9" ht="20.25" customHeight="1">
      <c r="A27" s="53" t="s">
        <v>115</v>
      </c>
      <c r="B27" s="103">
        <v>180</v>
      </c>
      <c r="C27" s="54"/>
      <c r="H27" s="101"/>
      <c r="I27" s="101"/>
    </row>
    <row r="28" spans="1:9" ht="20.25" customHeight="1">
      <c r="A28" s="53" t="s">
        <v>122</v>
      </c>
      <c r="B28" s="103">
        <v>4</v>
      </c>
      <c r="C28" s="55">
        <v>4</v>
      </c>
      <c r="H28" s="101"/>
      <c r="I28" s="101"/>
    </row>
    <row r="29" spans="1:9" ht="20.25" customHeight="1">
      <c r="A29" s="53" t="s">
        <v>123</v>
      </c>
      <c r="B29" s="103">
        <v>92.76</v>
      </c>
      <c r="C29" s="55">
        <v>26</v>
      </c>
      <c r="H29" s="101"/>
      <c r="I29" s="101"/>
    </row>
    <row r="30" spans="1:8" ht="20.25" customHeight="1">
      <c r="A30" s="53" t="s">
        <v>509</v>
      </c>
      <c r="B30" s="103">
        <v>3131.140431</v>
      </c>
      <c r="C30" s="54">
        <f>SUM(C31:C35)</f>
        <v>709</v>
      </c>
      <c r="H30" s="101"/>
    </row>
    <row r="31" spans="1:9" ht="20.25" customHeight="1">
      <c r="A31" s="53" t="s">
        <v>112</v>
      </c>
      <c r="B31" s="103">
        <v>1442.628491</v>
      </c>
      <c r="C31" s="55"/>
      <c r="H31" s="101"/>
      <c r="I31" s="101"/>
    </row>
    <row r="32" spans="1:9" ht="20.25" customHeight="1">
      <c r="A32" s="53" t="s">
        <v>115</v>
      </c>
      <c r="B32" s="103">
        <v>170.71194</v>
      </c>
      <c r="C32" s="55"/>
      <c r="H32" s="101"/>
      <c r="I32" s="101"/>
    </row>
    <row r="33" spans="1:9" ht="20.25" customHeight="1">
      <c r="A33" s="53" t="s">
        <v>126</v>
      </c>
      <c r="B33" s="103">
        <v>178.8</v>
      </c>
      <c r="C33" s="55"/>
      <c r="H33" s="101"/>
      <c r="I33" s="101"/>
    </row>
    <row r="34" spans="1:9" ht="20.25" customHeight="1">
      <c r="A34" s="53" t="s">
        <v>510</v>
      </c>
      <c r="B34" s="103">
        <v>630</v>
      </c>
      <c r="C34" s="55"/>
      <c r="H34" s="101"/>
      <c r="I34" s="101"/>
    </row>
    <row r="35" spans="1:9" ht="20.25" customHeight="1">
      <c r="A35" s="53" t="s">
        <v>124</v>
      </c>
      <c r="B35" s="103">
        <v>709</v>
      </c>
      <c r="C35" s="55">
        <v>709</v>
      </c>
      <c r="H35" s="101"/>
      <c r="I35" s="101"/>
    </row>
    <row r="36" spans="1:8" ht="20.25" customHeight="1">
      <c r="A36" s="53" t="s">
        <v>511</v>
      </c>
      <c r="B36" s="103">
        <v>1944.59218</v>
      </c>
      <c r="C36" s="55">
        <f>SUM(C37:C39)</f>
        <v>46.99997</v>
      </c>
      <c r="H36" s="101"/>
    </row>
    <row r="37" spans="1:9" ht="20.25" customHeight="1">
      <c r="A37" s="53" t="s">
        <v>112</v>
      </c>
      <c r="B37" s="103">
        <v>684.6872</v>
      </c>
      <c r="C37" s="55"/>
      <c r="H37" s="101"/>
      <c r="I37" s="101"/>
    </row>
    <row r="38" spans="1:9" ht="20.25" customHeight="1">
      <c r="A38" s="53" t="s">
        <v>125</v>
      </c>
      <c r="B38" s="103">
        <v>1239.9999699999998</v>
      </c>
      <c r="C38" s="55">
        <v>46.99997</v>
      </c>
      <c r="H38" s="101"/>
      <c r="I38" s="101"/>
    </row>
    <row r="39" spans="1:9" ht="20.25" customHeight="1">
      <c r="A39" s="53" t="s">
        <v>126</v>
      </c>
      <c r="B39" s="103">
        <v>19.90501</v>
      </c>
      <c r="C39" s="55"/>
      <c r="H39" s="101"/>
      <c r="I39" s="101"/>
    </row>
    <row r="40" spans="1:8" ht="20.25" customHeight="1">
      <c r="A40" s="53" t="s">
        <v>512</v>
      </c>
      <c r="B40" s="103">
        <v>1873.152997</v>
      </c>
      <c r="C40" s="55">
        <f>SUM(C41:C43)</f>
        <v>4.928</v>
      </c>
      <c r="H40" s="101"/>
    </row>
    <row r="41" spans="1:9" ht="20.25" customHeight="1">
      <c r="A41" s="53" t="s">
        <v>112</v>
      </c>
      <c r="B41" s="103">
        <v>1396.318297</v>
      </c>
      <c r="C41" s="55"/>
      <c r="H41" s="101"/>
      <c r="I41" s="101"/>
    </row>
    <row r="42" spans="1:9" ht="20.25" customHeight="1">
      <c r="A42" s="53" t="s">
        <v>115</v>
      </c>
      <c r="B42" s="103">
        <v>471.9067</v>
      </c>
      <c r="C42" s="55"/>
      <c r="H42" s="101"/>
      <c r="I42" s="101"/>
    </row>
    <row r="43" spans="1:9" ht="20.25" customHeight="1">
      <c r="A43" s="53" t="s">
        <v>513</v>
      </c>
      <c r="B43" s="103">
        <v>4.928</v>
      </c>
      <c r="C43" s="55">
        <v>4.928</v>
      </c>
      <c r="H43" s="101"/>
      <c r="I43" s="101"/>
    </row>
    <row r="44" spans="1:8" ht="20.25" customHeight="1">
      <c r="A44" s="53" t="s">
        <v>514</v>
      </c>
      <c r="B44" s="103">
        <v>1417.283486</v>
      </c>
      <c r="C44" s="55"/>
      <c r="H44" s="101"/>
    </row>
    <row r="45" spans="1:9" ht="20.25" customHeight="1">
      <c r="A45" s="53" t="s">
        <v>112</v>
      </c>
      <c r="B45" s="103">
        <v>1276.466646</v>
      </c>
      <c r="C45" s="55"/>
      <c r="H45" s="101"/>
      <c r="I45" s="101"/>
    </row>
    <row r="46" spans="1:9" ht="20.25" customHeight="1">
      <c r="A46" s="53" t="s">
        <v>115</v>
      </c>
      <c r="B46" s="103">
        <v>140.81683999999998</v>
      </c>
      <c r="C46" s="55"/>
      <c r="H46" s="101"/>
      <c r="I46" s="101"/>
    </row>
    <row r="47" spans="1:8" ht="20.25" customHeight="1">
      <c r="A47" s="53" t="s">
        <v>515</v>
      </c>
      <c r="B47" s="103">
        <v>93.51895</v>
      </c>
      <c r="C47" s="55">
        <f>SUM(C48:C53)</f>
        <v>0</v>
      </c>
      <c r="H47" s="101"/>
    </row>
    <row r="48" spans="1:9" ht="20.25" customHeight="1">
      <c r="A48" s="53" t="s">
        <v>115</v>
      </c>
      <c r="B48" s="103">
        <v>93.51895</v>
      </c>
      <c r="C48" s="55"/>
      <c r="H48" s="101"/>
      <c r="I48" s="101"/>
    </row>
    <row r="49" spans="1:8" ht="20.25" customHeight="1">
      <c r="A49" s="53" t="s">
        <v>516</v>
      </c>
      <c r="B49" s="103">
        <v>20</v>
      </c>
      <c r="C49" s="55"/>
      <c r="H49" s="101"/>
    </row>
    <row r="50" spans="1:9" ht="20.25" customHeight="1">
      <c r="A50" s="53" t="s">
        <v>517</v>
      </c>
      <c r="B50" s="103">
        <v>20</v>
      </c>
      <c r="C50" s="55"/>
      <c r="H50" s="101"/>
      <c r="I50" s="101"/>
    </row>
    <row r="51" spans="1:8" ht="20.25" customHeight="1">
      <c r="A51" s="53" t="s">
        <v>518</v>
      </c>
      <c r="B51" s="103">
        <v>470.365584</v>
      </c>
      <c r="C51" s="55"/>
      <c r="H51" s="101"/>
    </row>
    <row r="52" spans="1:9" ht="20.25" customHeight="1">
      <c r="A52" s="53" t="s">
        <v>112</v>
      </c>
      <c r="B52" s="103">
        <v>408.365584</v>
      </c>
      <c r="C52" s="55"/>
      <c r="H52" s="101"/>
      <c r="I52" s="101"/>
    </row>
    <row r="53" spans="1:9" ht="20.25" customHeight="1">
      <c r="A53" s="53" t="s">
        <v>115</v>
      </c>
      <c r="B53" s="103">
        <v>6</v>
      </c>
      <c r="C53" s="55"/>
      <c r="H53" s="101"/>
      <c r="I53" s="101"/>
    </row>
    <row r="54" spans="1:9" ht="20.25" customHeight="1">
      <c r="A54" s="53" t="s">
        <v>127</v>
      </c>
      <c r="B54" s="103">
        <v>56</v>
      </c>
      <c r="C54" s="55"/>
      <c r="H54" s="101"/>
      <c r="I54" s="101"/>
    </row>
    <row r="55" spans="1:8" ht="20.25" customHeight="1">
      <c r="A55" s="53" t="s">
        <v>519</v>
      </c>
      <c r="B55" s="103">
        <v>889.7132220000001</v>
      </c>
      <c r="C55" s="55"/>
      <c r="H55" s="101"/>
    </row>
    <row r="56" spans="1:9" ht="20.25" customHeight="1">
      <c r="A56" s="53" t="s">
        <v>112</v>
      </c>
      <c r="B56" s="103">
        <v>683.870289</v>
      </c>
      <c r="C56" s="55"/>
      <c r="H56" s="101"/>
      <c r="I56" s="101"/>
    </row>
    <row r="57" spans="1:9" ht="20.25" customHeight="1">
      <c r="A57" s="53" t="s">
        <v>115</v>
      </c>
      <c r="B57" s="103">
        <v>205.84293300000002</v>
      </c>
      <c r="C57" s="55"/>
      <c r="H57" s="101"/>
      <c r="I57" s="101"/>
    </row>
    <row r="58" spans="1:8" ht="20.25" customHeight="1">
      <c r="A58" s="53" t="s">
        <v>520</v>
      </c>
      <c r="B58" s="103">
        <v>4632.929524</v>
      </c>
      <c r="C58" s="55">
        <f>SUM(C59:C61)</f>
        <v>0.94</v>
      </c>
      <c r="H58" s="101"/>
    </row>
    <row r="59" spans="1:9" ht="20.25" customHeight="1">
      <c r="A59" s="53" t="s">
        <v>112</v>
      </c>
      <c r="B59" s="103">
        <v>1156.481271</v>
      </c>
      <c r="C59" s="55"/>
      <c r="H59" s="101"/>
      <c r="I59" s="101"/>
    </row>
    <row r="60" spans="1:9" ht="20.25" customHeight="1">
      <c r="A60" s="53" t="s">
        <v>115</v>
      </c>
      <c r="B60" s="103">
        <v>3475.508253</v>
      </c>
      <c r="C60" s="55"/>
      <c r="H60" s="101"/>
      <c r="I60" s="101"/>
    </row>
    <row r="61" spans="1:9" ht="20.25" customHeight="1">
      <c r="A61" s="53" t="s">
        <v>521</v>
      </c>
      <c r="B61" s="103">
        <v>0.94</v>
      </c>
      <c r="C61" s="55">
        <v>0.94</v>
      </c>
      <c r="H61" s="101"/>
      <c r="I61" s="101"/>
    </row>
    <row r="62" spans="1:8" ht="20.25" customHeight="1">
      <c r="A62" s="53" t="s">
        <v>522</v>
      </c>
      <c r="B62" s="103">
        <v>3338.530553</v>
      </c>
      <c r="C62" s="55"/>
      <c r="H62" s="101"/>
    </row>
    <row r="63" spans="1:9" ht="20.25" customHeight="1">
      <c r="A63" s="53" t="s">
        <v>112</v>
      </c>
      <c r="B63" s="103">
        <v>454.44716600000004</v>
      </c>
      <c r="C63" s="55"/>
      <c r="H63" s="101"/>
      <c r="I63" s="101"/>
    </row>
    <row r="64" spans="1:9" ht="20.25" customHeight="1">
      <c r="A64" s="53" t="s">
        <v>115</v>
      </c>
      <c r="B64" s="103">
        <v>2859.659387</v>
      </c>
      <c r="C64" s="55"/>
      <c r="H64" s="101"/>
      <c r="I64" s="101"/>
    </row>
    <row r="65" spans="1:9" ht="20.25" customHeight="1">
      <c r="A65" s="53" t="s">
        <v>523</v>
      </c>
      <c r="B65" s="103">
        <v>24.424</v>
      </c>
      <c r="C65" s="55"/>
      <c r="H65" s="101"/>
      <c r="I65" s="101"/>
    </row>
    <row r="66" spans="1:8" ht="20.25" customHeight="1">
      <c r="A66" s="53" t="s">
        <v>524</v>
      </c>
      <c r="B66" s="103">
        <v>735.4093389999999</v>
      </c>
      <c r="C66" s="55"/>
      <c r="H66" s="101"/>
    </row>
    <row r="67" spans="1:9" ht="20.25" customHeight="1">
      <c r="A67" s="53" t="s">
        <v>112</v>
      </c>
      <c r="B67" s="103">
        <v>486.779339</v>
      </c>
      <c r="C67" s="55"/>
      <c r="H67" s="101"/>
      <c r="I67" s="101"/>
    </row>
    <row r="68" spans="1:9" ht="20.25" customHeight="1">
      <c r="A68" s="53" t="s">
        <v>525</v>
      </c>
      <c r="B68" s="103">
        <v>248.63</v>
      </c>
      <c r="C68" s="55"/>
      <c r="H68" s="101"/>
      <c r="I68" s="101"/>
    </row>
    <row r="69" spans="1:8" ht="20.25" customHeight="1">
      <c r="A69" s="53" t="s">
        <v>526</v>
      </c>
      <c r="B69" s="103">
        <v>883.920689</v>
      </c>
      <c r="C69" s="55">
        <f>SUM(C70:C72)</f>
        <v>0.932</v>
      </c>
      <c r="H69" s="101"/>
    </row>
    <row r="70" spans="1:9" ht="20.25" customHeight="1">
      <c r="A70" s="53" t="s">
        <v>112</v>
      </c>
      <c r="B70" s="103">
        <v>414.032281</v>
      </c>
      <c r="C70" s="55"/>
      <c r="H70" s="101"/>
      <c r="I70" s="101"/>
    </row>
    <row r="71" spans="1:9" ht="20.25" customHeight="1">
      <c r="A71" s="53" t="s">
        <v>115</v>
      </c>
      <c r="B71" s="103">
        <v>468.956408</v>
      </c>
      <c r="C71" s="55"/>
      <c r="H71" s="101"/>
      <c r="I71" s="101"/>
    </row>
    <row r="72" spans="1:9" ht="20.25" customHeight="1">
      <c r="A72" s="53" t="s">
        <v>128</v>
      </c>
      <c r="B72" s="103">
        <v>0.932</v>
      </c>
      <c r="C72" s="55">
        <v>0.932</v>
      </c>
      <c r="H72" s="101"/>
      <c r="I72" s="101"/>
    </row>
    <row r="73" spans="1:8" ht="20.25" customHeight="1">
      <c r="A73" s="53" t="s">
        <v>527</v>
      </c>
      <c r="B73" s="103">
        <v>5681.676443</v>
      </c>
      <c r="C73" s="55">
        <f>SUM(C74:C82)</f>
        <v>578.336316</v>
      </c>
      <c r="H73" s="101"/>
    </row>
    <row r="74" spans="1:9" ht="20.25" customHeight="1">
      <c r="A74" s="53" t="s">
        <v>112</v>
      </c>
      <c r="B74" s="103">
        <v>3624.3194810000005</v>
      </c>
      <c r="C74" s="55"/>
      <c r="H74" s="101"/>
      <c r="I74" s="101"/>
    </row>
    <row r="75" spans="1:9" ht="20.25" customHeight="1">
      <c r="A75" s="53" t="s">
        <v>115</v>
      </c>
      <c r="B75" s="103">
        <v>326.92492000000004</v>
      </c>
      <c r="C75" s="55"/>
      <c r="H75" s="101"/>
      <c r="I75" s="101"/>
    </row>
    <row r="76" spans="1:9" ht="20.25" customHeight="1">
      <c r="A76" s="53" t="s">
        <v>528</v>
      </c>
      <c r="B76" s="103">
        <v>474.85314000000005</v>
      </c>
      <c r="C76" s="55"/>
      <c r="H76" s="101"/>
      <c r="I76" s="101"/>
    </row>
    <row r="77" spans="1:9" ht="20.25" customHeight="1">
      <c r="A77" s="53" t="s">
        <v>529</v>
      </c>
      <c r="B77" s="103">
        <v>8</v>
      </c>
      <c r="C77" s="55"/>
      <c r="H77" s="101"/>
      <c r="I77" s="101"/>
    </row>
    <row r="78" spans="1:9" ht="20.25" customHeight="1">
      <c r="A78" s="53" t="s">
        <v>530</v>
      </c>
      <c r="B78" s="103">
        <v>123.482</v>
      </c>
      <c r="C78" s="55"/>
      <c r="H78" s="101"/>
      <c r="I78" s="101"/>
    </row>
    <row r="79" spans="1:9" ht="20.25" customHeight="1">
      <c r="A79" s="53" t="s">
        <v>126</v>
      </c>
      <c r="B79" s="103">
        <v>140.26171000000002</v>
      </c>
      <c r="C79" s="55"/>
      <c r="H79" s="101"/>
      <c r="I79" s="101"/>
    </row>
    <row r="80" spans="1:9" ht="20.25" customHeight="1">
      <c r="A80" s="53" t="s">
        <v>531</v>
      </c>
      <c r="B80" s="103">
        <v>355.498876</v>
      </c>
      <c r="C80" s="55"/>
      <c r="H80" s="101"/>
      <c r="I80" s="101"/>
    </row>
    <row r="81" spans="1:9" ht="20.25" customHeight="1">
      <c r="A81" s="53" t="s">
        <v>532</v>
      </c>
      <c r="B81" s="103">
        <v>50</v>
      </c>
      <c r="C81" s="55"/>
      <c r="H81" s="101"/>
      <c r="I81" s="101"/>
    </row>
    <row r="82" spans="1:9" ht="20.25" customHeight="1">
      <c r="A82" s="53" t="s">
        <v>533</v>
      </c>
      <c r="B82" s="103">
        <v>578.336316</v>
      </c>
      <c r="C82" s="55">
        <f>95.336316+483</f>
        <v>578.336316</v>
      </c>
      <c r="H82" s="101"/>
      <c r="I82" s="101"/>
    </row>
    <row r="83" spans="1:3" ht="20.25" customHeight="1">
      <c r="A83" s="53" t="s">
        <v>312</v>
      </c>
      <c r="B83" s="103">
        <v>44874.876517000004</v>
      </c>
      <c r="C83" s="55">
        <f>C84+C91+C95+C100</f>
        <v>1025.2249069999998</v>
      </c>
    </row>
    <row r="84" spans="1:8" ht="20.25" customHeight="1">
      <c r="A84" s="53" t="s">
        <v>534</v>
      </c>
      <c r="B84" s="103">
        <v>35923.318118</v>
      </c>
      <c r="C84" s="55">
        <f>SUM(C85:C90)</f>
        <v>241</v>
      </c>
      <c r="H84" s="101"/>
    </row>
    <row r="85" spans="1:9" ht="20.25" customHeight="1">
      <c r="A85" s="53" t="s">
        <v>112</v>
      </c>
      <c r="B85" s="103">
        <v>11558.1883</v>
      </c>
      <c r="C85" s="55"/>
      <c r="H85" s="101"/>
      <c r="I85" s="101"/>
    </row>
    <row r="86" spans="1:9" ht="20.25" customHeight="1">
      <c r="A86" s="53" t="s">
        <v>115</v>
      </c>
      <c r="B86" s="103">
        <v>520.995558</v>
      </c>
      <c r="C86" s="55"/>
      <c r="H86" s="101"/>
      <c r="I86" s="101"/>
    </row>
    <row r="87" spans="1:9" ht="20.25" customHeight="1">
      <c r="A87" s="53" t="s">
        <v>126</v>
      </c>
      <c r="B87" s="103">
        <v>232.731141</v>
      </c>
      <c r="C87" s="55"/>
      <c r="H87" s="101"/>
      <c r="I87" s="101"/>
    </row>
    <row r="88" spans="1:9" ht="20.25" customHeight="1">
      <c r="A88" s="53" t="s">
        <v>535</v>
      </c>
      <c r="B88" s="103">
        <v>4551.635507</v>
      </c>
      <c r="C88" s="55">
        <v>241</v>
      </c>
      <c r="H88" s="101"/>
      <c r="I88" s="101"/>
    </row>
    <row r="89" spans="1:9" ht="20.25" customHeight="1">
      <c r="A89" s="53" t="s">
        <v>121</v>
      </c>
      <c r="B89" s="103">
        <v>7963.471872</v>
      </c>
      <c r="C89" s="55"/>
      <c r="H89" s="101"/>
      <c r="I89" s="101"/>
    </row>
    <row r="90" spans="1:9" ht="20.25" customHeight="1">
      <c r="A90" s="53" t="s">
        <v>129</v>
      </c>
      <c r="B90" s="103">
        <v>11096.295740000001</v>
      </c>
      <c r="C90" s="55"/>
      <c r="H90" s="101"/>
      <c r="I90" s="101"/>
    </row>
    <row r="91" spans="1:8" ht="20.25" customHeight="1">
      <c r="A91" s="53" t="s">
        <v>536</v>
      </c>
      <c r="B91" s="103">
        <v>2023.7447350000002</v>
      </c>
      <c r="C91" s="55">
        <f>SUM(C92:C94)</f>
        <v>90.34938100000001</v>
      </c>
      <c r="H91" s="101"/>
    </row>
    <row r="92" spans="1:9" ht="20.25" customHeight="1">
      <c r="A92" s="53" t="s">
        <v>112</v>
      </c>
      <c r="B92" s="103">
        <v>1482.572275</v>
      </c>
      <c r="C92" s="55"/>
      <c r="H92" s="101"/>
      <c r="I92" s="101"/>
    </row>
    <row r="93" spans="1:9" ht="20.25" customHeight="1">
      <c r="A93" s="53" t="s">
        <v>115</v>
      </c>
      <c r="B93" s="103">
        <v>217.596787</v>
      </c>
      <c r="C93" s="55">
        <f>89.84197+0.507411</f>
        <v>90.34938100000001</v>
      </c>
      <c r="H93" s="101"/>
      <c r="I93" s="101"/>
    </row>
    <row r="94" spans="1:9" ht="20.25" customHeight="1">
      <c r="A94" s="53" t="s">
        <v>537</v>
      </c>
      <c r="B94" s="103">
        <v>323.575673</v>
      </c>
      <c r="C94" s="55"/>
      <c r="H94" s="101"/>
      <c r="I94" s="101"/>
    </row>
    <row r="95" spans="1:8" ht="20.25" customHeight="1">
      <c r="A95" s="53" t="s">
        <v>538</v>
      </c>
      <c r="B95" s="103">
        <v>5583.538047999999</v>
      </c>
      <c r="C95" s="55">
        <f>SUM(C96:C99)</f>
        <v>642.9875259999999</v>
      </c>
      <c r="H95" s="101"/>
    </row>
    <row r="96" spans="1:9" ht="20.25" customHeight="1">
      <c r="A96" s="53" t="s">
        <v>112</v>
      </c>
      <c r="B96" s="103">
        <v>2862.215936</v>
      </c>
      <c r="C96" s="55"/>
      <c r="H96" s="101"/>
      <c r="I96" s="101"/>
    </row>
    <row r="97" spans="1:9" ht="20.25" customHeight="1">
      <c r="A97" s="53" t="s">
        <v>115</v>
      </c>
      <c r="B97" s="103">
        <v>259.438233</v>
      </c>
      <c r="C97" s="55"/>
      <c r="H97" s="101"/>
      <c r="I97" s="101"/>
    </row>
    <row r="98" spans="1:9" ht="20.25" customHeight="1">
      <c r="A98" s="53" t="s">
        <v>130</v>
      </c>
      <c r="B98" s="103">
        <v>1586.6596789999999</v>
      </c>
      <c r="C98" s="55">
        <f>350+0.645026</f>
        <v>350.645026</v>
      </c>
      <c r="H98" s="101"/>
      <c r="I98" s="101"/>
    </row>
    <row r="99" spans="1:9" ht="20.25" customHeight="1">
      <c r="A99" s="53" t="s">
        <v>131</v>
      </c>
      <c r="B99" s="103">
        <v>875.2242</v>
      </c>
      <c r="C99" s="55">
        <f>273.3945+18.948</f>
        <v>292.3425</v>
      </c>
      <c r="H99" s="101"/>
      <c r="I99" s="101"/>
    </row>
    <row r="100" spans="1:8" ht="20.25" customHeight="1">
      <c r="A100" s="53" t="s">
        <v>539</v>
      </c>
      <c r="B100" s="103">
        <v>1344.2756160000001</v>
      </c>
      <c r="C100" s="55">
        <f>SUM(C101:C105)</f>
        <v>50.888000000000005</v>
      </c>
      <c r="H100" s="101"/>
    </row>
    <row r="101" spans="1:9" ht="20.25" customHeight="1">
      <c r="A101" s="53" t="s">
        <v>112</v>
      </c>
      <c r="B101" s="103">
        <v>888.670976</v>
      </c>
      <c r="C101" s="55"/>
      <c r="H101" s="101"/>
      <c r="I101" s="101"/>
    </row>
    <row r="102" spans="1:9" ht="20.25" customHeight="1">
      <c r="A102" s="53" t="s">
        <v>115</v>
      </c>
      <c r="B102" s="103">
        <v>151.8965</v>
      </c>
      <c r="C102" s="55">
        <f>19+22.888</f>
        <v>41.888000000000005</v>
      </c>
      <c r="H102" s="101"/>
      <c r="I102" s="101"/>
    </row>
    <row r="103" spans="1:9" ht="20.25" customHeight="1">
      <c r="A103" s="53" t="s">
        <v>132</v>
      </c>
      <c r="B103" s="103">
        <v>52.6</v>
      </c>
      <c r="C103" s="55"/>
      <c r="H103" s="101"/>
      <c r="I103" s="101"/>
    </row>
    <row r="104" spans="1:9" ht="20.25" customHeight="1">
      <c r="A104" s="53" t="s">
        <v>133</v>
      </c>
      <c r="B104" s="103">
        <v>70</v>
      </c>
      <c r="C104" s="55"/>
      <c r="H104" s="101"/>
      <c r="I104" s="101"/>
    </row>
    <row r="105" spans="1:9" ht="20.25" customHeight="1">
      <c r="A105" s="53" t="s">
        <v>540</v>
      </c>
      <c r="B105" s="103">
        <v>181.10814</v>
      </c>
      <c r="C105" s="55">
        <v>9</v>
      </c>
      <c r="H105" s="101"/>
      <c r="I105" s="101"/>
    </row>
    <row r="106" spans="1:3" ht="20.25" customHeight="1">
      <c r="A106" s="53" t="s">
        <v>323</v>
      </c>
      <c r="B106" s="103">
        <v>247271.635803</v>
      </c>
      <c r="C106" s="55">
        <f>C110+C107+C115+C117+C119+C122</f>
        <v>31014.5859</v>
      </c>
    </row>
    <row r="107" spans="1:8" ht="20.25" customHeight="1">
      <c r="A107" s="53" t="s">
        <v>541</v>
      </c>
      <c r="B107" s="103">
        <v>737.935121</v>
      </c>
      <c r="C107" s="55"/>
      <c r="H107" s="101"/>
    </row>
    <row r="108" spans="1:9" ht="20.25" customHeight="1">
      <c r="A108" s="53" t="s">
        <v>112</v>
      </c>
      <c r="B108" s="103">
        <v>384.46006600000004</v>
      </c>
      <c r="C108" s="55"/>
      <c r="H108" s="101"/>
      <c r="I108" s="101"/>
    </row>
    <row r="109" spans="1:9" ht="20.25" customHeight="1">
      <c r="A109" s="53" t="s">
        <v>115</v>
      </c>
      <c r="B109" s="103">
        <v>353.475055</v>
      </c>
      <c r="C109" s="55"/>
      <c r="H109" s="101"/>
      <c r="I109" s="101"/>
    </row>
    <row r="110" spans="1:8" ht="20.25" customHeight="1">
      <c r="A110" s="53" t="s">
        <v>542</v>
      </c>
      <c r="B110" s="103">
        <v>200446.02533499998</v>
      </c>
      <c r="C110" s="55">
        <f>SUM(C111:C114)</f>
        <v>29040.5859</v>
      </c>
      <c r="H110" s="101"/>
    </row>
    <row r="111" spans="1:9" ht="20.25" customHeight="1">
      <c r="A111" s="53" t="s">
        <v>134</v>
      </c>
      <c r="B111" s="103">
        <v>28839.815511</v>
      </c>
      <c r="C111" s="55"/>
      <c r="H111" s="101"/>
      <c r="I111" s="101"/>
    </row>
    <row r="112" spans="1:9" ht="20.25" customHeight="1">
      <c r="A112" s="53" t="s">
        <v>135</v>
      </c>
      <c r="B112" s="103">
        <v>33755.431076</v>
      </c>
      <c r="C112" s="55"/>
      <c r="H112" s="101"/>
      <c r="I112" s="101"/>
    </row>
    <row r="113" spans="1:9" ht="20.25" customHeight="1">
      <c r="A113" s="53" t="s">
        <v>136</v>
      </c>
      <c r="B113" s="103">
        <v>19413.618145</v>
      </c>
      <c r="C113" s="55"/>
      <c r="H113" s="101"/>
      <c r="I113" s="101"/>
    </row>
    <row r="114" spans="1:9" ht="20.25" customHeight="1">
      <c r="A114" s="53" t="s">
        <v>137</v>
      </c>
      <c r="B114" s="103">
        <v>118437.160603</v>
      </c>
      <c r="C114" s="55">
        <v>29040.5859</v>
      </c>
      <c r="H114" s="101"/>
      <c r="I114" s="101"/>
    </row>
    <row r="115" spans="1:8" ht="20.25" customHeight="1">
      <c r="A115" s="53" t="s">
        <v>543</v>
      </c>
      <c r="B115" s="103">
        <v>125.112747</v>
      </c>
      <c r="C115" s="55"/>
      <c r="H115" s="101"/>
    </row>
    <row r="116" spans="1:9" ht="20.25" customHeight="1">
      <c r="A116" s="53" t="s">
        <v>138</v>
      </c>
      <c r="B116" s="103">
        <v>125.112747</v>
      </c>
      <c r="C116" s="55"/>
      <c r="H116" s="101"/>
      <c r="I116" s="101"/>
    </row>
    <row r="117" spans="1:8" ht="20.25" customHeight="1">
      <c r="A117" s="53" t="s">
        <v>544</v>
      </c>
      <c r="B117" s="103">
        <v>257.7917</v>
      </c>
      <c r="C117" s="55"/>
      <c r="H117" s="101"/>
    </row>
    <row r="118" spans="1:9" ht="20.25" customHeight="1">
      <c r="A118" s="53" t="s">
        <v>139</v>
      </c>
      <c r="B118" s="103">
        <v>257.7917</v>
      </c>
      <c r="C118" s="55"/>
      <c r="H118" s="101"/>
      <c r="I118" s="101"/>
    </row>
    <row r="119" spans="1:8" ht="20.25" customHeight="1">
      <c r="A119" s="53" t="s">
        <v>545</v>
      </c>
      <c r="B119" s="103">
        <v>43838</v>
      </c>
      <c r="C119" s="55">
        <f>SUM(C120:C121)</f>
        <v>338</v>
      </c>
      <c r="H119" s="101"/>
    </row>
    <row r="120" spans="1:9" ht="20.25" customHeight="1">
      <c r="A120" s="53" t="s">
        <v>140</v>
      </c>
      <c r="B120" s="103">
        <v>43500</v>
      </c>
      <c r="C120" s="55"/>
      <c r="H120" s="101"/>
      <c r="I120" s="101"/>
    </row>
    <row r="121" spans="1:9" ht="20.25" customHeight="1">
      <c r="A121" s="53" t="s">
        <v>546</v>
      </c>
      <c r="B121" s="103">
        <v>338</v>
      </c>
      <c r="C121" s="55">
        <v>338</v>
      </c>
      <c r="H121" s="101"/>
      <c r="I121" s="101"/>
    </row>
    <row r="122" spans="1:8" ht="20.25" customHeight="1">
      <c r="A122" s="53" t="s">
        <v>547</v>
      </c>
      <c r="B122" s="103">
        <v>1866.7709</v>
      </c>
      <c r="C122" s="55">
        <f>SUM(C123)</f>
        <v>1636</v>
      </c>
      <c r="H122" s="101"/>
    </row>
    <row r="123" spans="1:9" ht="20.25" customHeight="1">
      <c r="A123" s="53" t="s">
        <v>548</v>
      </c>
      <c r="B123" s="103">
        <v>1866.7709</v>
      </c>
      <c r="C123" s="55">
        <f>980+656</f>
        <v>1636</v>
      </c>
      <c r="H123" s="101"/>
      <c r="I123" s="101"/>
    </row>
    <row r="124" spans="1:3" ht="20.25" customHeight="1">
      <c r="A124" s="53" t="s">
        <v>338</v>
      </c>
      <c r="B124" s="103">
        <v>233220.03364</v>
      </c>
      <c r="C124" s="55">
        <f>C125+C129+C132+C135</f>
        <v>20307.539999999997</v>
      </c>
    </row>
    <row r="125" spans="1:8" ht="20.25" customHeight="1">
      <c r="A125" s="53" t="s">
        <v>549</v>
      </c>
      <c r="B125" s="103">
        <v>703.42993</v>
      </c>
      <c r="C125" s="55"/>
      <c r="H125" s="101"/>
    </row>
    <row r="126" spans="1:9" ht="20.25" customHeight="1">
      <c r="A126" s="53" t="s">
        <v>112</v>
      </c>
      <c r="B126" s="103">
        <v>491.99184</v>
      </c>
      <c r="C126" s="55"/>
      <c r="H126" s="101"/>
      <c r="I126" s="101"/>
    </row>
    <row r="127" spans="1:9" ht="20.25" customHeight="1">
      <c r="A127" s="53" t="s">
        <v>115</v>
      </c>
      <c r="B127" s="103">
        <v>135.13808999999998</v>
      </c>
      <c r="C127" s="55"/>
      <c r="H127" s="101"/>
      <c r="I127" s="101"/>
    </row>
    <row r="128" spans="1:9" ht="20.25" customHeight="1">
      <c r="A128" s="53" t="s">
        <v>141</v>
      </c>
      <c r="B128" s="103">
        <v>76.3</v>
      </c>
      <c r="C128" s="55"/>
      <c r="H128" s="101"/>
      <c r="I128" s="101"/>
    </row>
    <row r="129" spans="1:8" ht="20.25" customHeight="1">
      <c r="A129" s="53" t="s">
        <v>550</v>
      </c>
      <c r="B129" s="103">
        <v>231890.94</v>
      </c>
      <c r="C129" s="55">
        <f>SUM(C130:C131)</f>
        <v>19890.94</v>
      </c>
      <c r="H129" s="101"/>
    </row>
    <row r="130" spans="1:9" ht="20.25" customHeight="1">
      <c r="A130" s="53" t="s">
        <v>142</v>
      </c>
      <c r="B130" s="103">
        <v>18686.07</v>
      </c>
      <c r="C130" s="55">
        <f>14948+3738.07</f>
        <v>18686.07</v>
      </c>
      <c r="H130" s="101"/>
      <c r="I130" s="101"/>
    </row>
    <row r="131" spans="1:9" ht="20.25" customHeight="1">
      <c r="A131" s="53" t="s">
        <v>143</v>
      </c>
      <c r="B131" s="103">
        <v>213204.87</v>
      </c>
      <c r="C131" s="55">
        <f>523.67+681.2</f>
        <v>1204.87</v>
      </c>
      <c r="H131" s="101"/>
      <c r="I131" s="101"/>
    </row>
    <row r="132" spans="1:8" ht="20.25" customHeight="1">
      <c r="A132" s="53" t="s">
        <v>551</v>
      </c>
      <c r="B132" s="103">
        <v>299.06371</v>
      </c>
      <c r="C132" s="55">
        <f>SUM(C133:C134)</f>
        <v>90</v>
      </c>
      <c r="H132" s="101"/>
    </row>
    <row r="133" spans="1:9" ht="20.25" customHeight="1">
      <c r="A133" s="53" t="s">
        <v>144</v>
      </c>
      <c r="B133" s="103">
        <v>136.783905</v>
      </c>
      <c r="C133" s="55"/>
      <c r="H133" s="101"/>
      <c r="I133" s="101"/>
    </row>
    <row r="134" spans="1:9" ht="20.25" customHeight="1">
      <c r="A134" s="53" t="s">
        <v>145</v>
      </c>
      <c r="B134" s="103">
        <v>162.279805</v>
      </c>
      <c r="C134" s="55">
        <v>90</v>
      </c>
      <c r="H134" s="101"/>
      <c r="I134" s="101"/>
    </row>
    <row r="135" spans="1:8" ht="20.25" customHeight="1">
      <c r="A135" s="53" t="s">
        <v>552</v>
      </c>
      <c r="B135" s="103">
        <v>326.6</v>
      </c>
      <c r="C135" s="55">
        <f>SUM(C136:C137)</f>
        <v>326.6</v>
      </c>
      <c r="H135" s="101"/>
    </row>
    <row r="136" spans="1:9" ht="20.25" customHeight="1">
      <c r="A136" s="53" t="s">
        <v>553</v>
      </c>
      <c r="B136" s="103">
        <v>7</v>
      </c>
      <c r="C136" s="55">
        <v>7</v>
      </c>
      <c r="H136" s="101"/>
      <c r="I136" s="101"/>
    </row>
    <row r="137" spans="1:9" ht="20.25" customHeight="1">
      <c r="A137" s="53" t="s">
        <v>146</v>
      </c>
      <c r="B137" s="103">
        <v>319.6</v>
      </c>
      <c r="C137" s="55">
        <f>300+19.6</f>
        <v>319.6</v>
      </c>
      <c r="H137" s="101"/>
      <c r="I137" s="101"/>
    </row>
    <row r="138" spans="1:3" ht="20.25" customHeight="1">
      <c r="A138" s="53" t="s">
        <v>345</v>
      </c>
      <c r="B138" s="103">
        <v>32640.217083999996</v>
      </c>
      <c r="C138" s="55">
        <f>C139+C147+C154+C157+C159</f>
        <v>393</v>
      </c>
    </row>
    <row r="139" spans="1:8" ht="20.25" customHeight="1">
      <c r="A139" s="53" t="s">
        <v>554</v>
      </c>
      <c r="B139" s="103">
        <v>3932.543267</v>
      </c>
      <c r="C139" s="55"/>
      <c r="H139" s="101"/>
    </row>
    <row r="140" spans="1:9" ht="20.25" customHeight="1">
      <c r="A140" s="53" t="s">
        <v>112</v>
      </c>
      <c r="B140" s="103">
        <v>813.423775</v>
      </c>
      <c r="C140" s="55"/>
      <c r="H140" s="101"/>
      <c r="I140" s="101"/>
    </row>
    <row r="141" spans="1:9" ht="20.25" customHeight="1">
      <c r="A141" s="53" t="s">
        <v>115</v>
      </c>
      <c r="B141" s="103">
        <v>1485.744373</v>
      </c>
      <c r="C141" s="56"/>
      <c r="H141" s="101"/>
      <c r="I141" s="101"/>
    </row>
    <row r="142" spans="1:9" ht="20.25" customHeight="1">
      <c r="A142" s="53" t="s">
        <v>147</v>
      </c>
      <c r="B142" s="103">
        <v>581.185356</v>
      </c>
      <c r="C142" s="55"/>
      <c r="H142" s="101"/>
      <c r="I142" s="101"/>
    </row>
    <row r="143" spans="1:9" ht="20.25" customHeight="1">
      <c r="A143" s="53" t="s">
        <v>148</v>
      </c>
      <c r="B143" s="103">
        <v>351.616086</v>
      </c>
      <c r="C143" s="55"/>
      <c r="H143" s="101"/>
      <c r="I143" s="101"/>
    </row>
    <row r="144" spans="1:9" ht="20.25" customHeight="1">
      <c r="A144" s="53" t="s">
        <v>149</v>
      </c>
      <c r="B144" s="103">
        <v>89.69604</v>
      </c>
      <c r="C144" s="55"/>
      <c r="H144" s="101"/>
      <c r="I144" s="101"/>
    </row>
    <row r="145" spans="1:9" ht="20.25" customHeight="1">
      <c r="A145" s="53" t="s">
        <v>555</v>
      </c>
      <c r="B145" s="103">
        <v>113.84813799999999</v>
      </c>
      <c r="C145" s="55"/>
      <c r="H145" s="101"/>
      <c r="I145" s="101"/>
    </row>
    <row r="146" spans="1:9" ht="20.25" customHeight="1">
      <c r="A146" s="53" t="s">
        <v>556</v>
      </c>
      <c r="B146" s="103">
        <v>497.02949900000004</v>
      </c>
      <c r="C146" s="55"/>
      <c r="H146" s="101"/>
      <c r="I146" s="101"/>
    </row>
    <row r="147" spans="1:8" ht="20.25" customHeight="1">
      <c r="A147" s="53" t="s">
        <v>557</v>
      </c>
      <c r="B147" s="103">
        <v>948.4555349999999</v>
      </c>
      <c r="C147" s="55"/>
      <c r="H147" s="101"/>
    </row>
    <row r="148" spans="1:9" ht="20.25" customHeight="1">
      <c r="A148" s="53" t="s">
        <v>112</v>
      </c>
      <c r="B148" s="103">
        <v>110.98413500000001</v>
      </c>
      <c r="C148" s="55"/>
      <c r="H148" s="101"/>
      <c r="I148" s="101"/>
    </row>
    <row r="149" spans="1:9" ht="20.25" customHeight="1">
      <c r="A149" s="53" t="s">
        <v>115</v>
      </c>
      <c r="B149" s="103">
        <v>91.16</v>
      </c>
      <c r="C149" s="55"/>
      <c r="H149" s="101"/>
      <c r="I149" s="101"/>
    </row>
    <row r="150" spans="1:9" ht="20.25" customHeight="1">
      <c r="A150" s="53" t="s">
        <v>558</v>
      </c>
      <c r="B150" s="103">
        <v>130.1495</v>
      </c>
      <c r="C150" s="55"/>
      <c r="H150" s="101"/>
      <c r="I150" s="101"/>
    </row>
    <row r="151" spans="1:9" ht="20.25" customHeight="1">
      <c r="A151" s="53" t="s">
        <v>150</v>
      </c>
      <c r="B151" s="103">
        <v>283</v>
      </c>
      <c r="C151" s="55"/>
      <c r="H151" s="101"/>
      <c r="I151" s="101"/>
    </row>
    <row r="152" spans="1:9" ht="20.25" customHeight="1">
      <c r="A152" s="53" t="s">
        <v>559</v>
      </c>
      <c r="B152" s="103">
        <v>95.76</v>
      </c>
      <c r="C152" s="55"/>
      <c r="H152" s="101"/>
      <c r="I152" s="101"/>
    </row>
    <row r="153" spans="1:9" ht="20.25" customHeight="1">
      <c r="A153" s="53" t="s">
        <v>151</v>
      </c>
      <c r="B153" s="103">
        <v>237.4019</v>
      </c>
      <c r="C153" s="55"/>
      <c r="H153" s="101"/>
      <c r="I153" s="101"/>
    </row>
    <row r="154" spans="1:8" ht="20.25" customHeight="1">
      <c r="A154" s="53" t="s">
        <v>560</v>
      </c>
      <c r="B154" s="103">
        <v>966.218282</v>
      </c>
      <c r="C154" s="55"/>
      <c r="H154" s="101"/>
    </row>
    <row r="155" spans="1:9" ht="20.25" customHeight="1">
      <c r="A155" s="53" t="s">
        <v>112</v>
      </c>
      <c r="B155" s="103">
        <v>379.109782</v>
      </c>
      <c r="C155" s="55"/>
      <c r="H155" s="101"/>
      <c r="I155" s="101"/>
    </row>
    <row r="156" spans="1:9" ht="20.25" customHeight="1">
      <c r="A156" s="53" t="s">
        <v>152</v>
      </c>
      <c r="B156" s="103">
        <v>587.1085</v>
      </c>
      <c r="C156" s="55"/>
      <c r="H156" s="101"/>
      <c r="I156" s="101"/>
    </row>
    <row r="157" spans="1:8" ht="20.25" customHeight="1">
      <c r="A157" s="53" t="s">
        <v>561</v>
      </c>
      <c r="B157" s="103">
        <v>50</v>
      </c>
      <c r="C157" s="55">
        <f>SUM(C158)</f>
        <v>50</v>
      </c>
      <c r="H157" s="101"/>
    </row>
    <row r="158" spans="1:9" ht="20.25" customHeight="1">
      <c r="A158" s="53" t="s">
        <v>562</v>
      </c>
      <c r="B158" s="103">
        <v>50</v>
      </c>
      <c r="C158" s="55">
        <v>50</v>
      </c>
      <c r="H158" s="101"/>
      <c r="I158" s="101"/>
    </row>
    <row r="159" spans="1:8" ht="20.25" customHeight="1">
      <c r="A159" s="53" t="s">
        <v>563</v>
      </c>
      <c r="B159" s="103">
        <v>26743</v>
      </c>
      <c r="C159" s="55">
        <f>SUM(C160:C161)</f>
        <v>343</v>
      </c>
      <c r="H159" s="101"/>
    </row>
    <row r="160" spans="1:9" ht="20.25" customHeight="1">
      <c r="A160" s="53" t="s">
        <v>153</v>
      </c>
      <c r="B160" s="103">
        <v>343</v>
      </c>
      <c r="C160" s="55">
        <v>343</v>
      </c>
      <c r="H160" s="101"/>
      <c r="I160" s="101"/>
    </row>
    <row r="161" spans="1:9" ht="20.25" customHeight="1">
      <c r="A161" s="53" t="s">
        <v>564</v>
      </c>
      <c r="B161" s="103">
        <v>26400</v>
      </c>
      <c r="C161" s="55"/>
      <c r="H161" s="101"/>
      <c r="I161" s="101"/>
    </row>
    <row r="162" spans="1:3" ht="20.25" customHeight="1">
      <c r="A162" s="53" t="s">
        <v>362</v>
      </c>
      <c r="B162" s="103">
        <v>152704.133892</v>
      </c>
      <c r="C162" s="55">
        <f>C163+C176+C182+C187+C193+C197+C203+C209+C211+C213+C215+C218+C223</f>
        <v>14097.964778</v>
      </c>
    </row>
    <row r="163" spans="1:8" ht="20.25" customHeight="1">
      <c r="A163" s="53" t="s">
        <v>565</v>
      </c>
      <c r="B163" s="103">
        <v>9649.927705</v>
      </c>
      <c r="C163" s="55">
        <f>SUM(C164:C175)</f>
        <v>13.61772</v>
      </c>
      <c r="H163" s="101"/>
    </row>
    <row r="164" spans="1:9" ht="20.25" customHeight="1">
      <c r="A164" s="53" t="s">
        <v>112</v>
      </c>
      <c r="B164" s="103">
        <v>2192.475888</v>
      </c>
      <c r="C164" s="55"/>
      <c r="H164" s="101"/>
      <c r="I164" s="101"/>
    </row>
    <row r="165" spans="1:9" ht="20.25" customHeight="1">
      <c r="A165" s="53" t="s">
        <v>115</v>
      </c>
      <c r="B165" s="103">
        <v>78.1496</v>
      </c>
      <c r="C165" s="55"/>
      <c r="H165" s="101"/>
      <c r="I165" s="101"/>
    </row>
    <row r="166" spans="1:9" ht="20.25" customHeight="1">
      <c r="A166" s="53" t="s">
        <v>118</v>
      </c>
      <c r="B166" s="103">
        <v>1077.452758</v>
      </c>
      <c r="C166" s="55"/>
      <c r="H166" s="101"/>
      <c r="I166" s="101"/>
    </row>
    <row r="167" spans="1:9" ht="20.25" customHeight="1">
      <c r="A167" s="53" t="s">
        <v>154</v>
      </c>
      <c r="B167" s="103">
        <v>237.120031</v>
      </c>
      <c r="C167" s="55"/>
      <c r="H167" s="101"/>
      <c r="I167" s="101"/>
    </row>
    <row r="168" spans="1:9" ht="20.25" customHeight="1">
      <c r="A168" s="53" t="s">
        <v>155</v>
      </c>
      <c r="B168" s="103">
        <v>180.49894</v>
      </c>
      <c r="C168" s="55"/>
      <c r="H168" s="101"/>
      <c r="I168" s="101"/>
    </row>
    <row r="169" spans="1:9" ht="20.25" customHeight="1">
      <c r="A169" s="53" t="s">
        <v>566</v>
      </c>
      <c r="B169" s="103">
        <v>2040.272803</v>
      </c>
      <c r="C169" s="55"/>
      <c r="H169" s="101"/>
      <c r="I169" s="101"/>
    </row>
    <row r="170" spans="1:9" ht="20.25" customHeight="1">
      <c r="A170" s="53" t="s">
        <v>156</v>
      </c>
      <c r="B170" s="103">
        <v>16.6127</v>
      </c>
      <c r="C170" s="55"/>
      <c r="H170" s="101"/>
      <c r="I170" s="101"/>
    </row>
    <row r="171" spans="1:9" ht="20.25" customHeight="1">
      <c r="A171" s="53" t="s">
        <v>126</v>
      </c>
      <c r="B171" s="103">
        <v>58.5</v>
      </c>
      <c r="C171" s="55"/>
      <c r="H171" s="101"/>
      <c r="I171" s="101"/>
    </row>
    <row r="172" spans="1:9" ht="20.25" customHeight="1">
      <c r="A172" s="53" t="s">
        <v>157</v>
      </c>
      <c r="B172" s="103">
        <v>13.617720000000002</v>
      </c>
      <c r="C172" s="55">
        <v>13.61772</v>
      </c>
      <c r="H172" s="101"/>
      <c r="I172" s="101"/>
    </row>
    <row r="173" spans="1:9" ht="20.25" customHeight="1">
      <c r="A173" s="53" t="s">
        <v>567</v>
      </c>
      <c r="B173" s="103">
        <v>896.2941800000001</v>
      </c>
      <c r="C173" s="55"/>
      <c r="H173" s="101"/>
      <c r="I173" s="101"/>
    </row>
    <row r="174" spans="1:9" ht="20.25" customHeight="1">
      <c r="A174" s="53" t="s">
        <v>158</v>
      </c>
      <c r="B174" s="103">
        <v>60</v>
      </c>
      <c r="C174" s="55"/>
      <c r="H174" s="101"/>
      <c r="I174" s="101"/>
    </row>
    <row r="175" spans="1:9" ht="20.25" customHeight="1">
      <c r="A175" s="53" t="s">
        <v>159</v>
      </c>
      <c r="B175" s="103">
        <v>2798.933085</v>
      </c>
      <c r="C175" s="55"/>
      <c r="H175" s="101"/>
      <c r="I175" s="101"/>
    </row>
    <row r="176" spans="1:8" ht="20.25" customHeight="1">
      <c r="A176" s="53" t="s">
        <v>568</v>
      </c>
      <c r="B176" s="103">
        <v>1905.8991170000002</v>
      </c>
      <c r="C176" s="55">
        <f>SUM(C177:C181)</f>
        <v>0</v>
      </c>
      <c r="H176" s="101"/>
    </row>
    <row r="177" spans="1:9" ht="20.25" customHeight="1">
      <c r="A177" s="53" t="s">
        <v>112</v>
      </c>
      <c r="B177" s="103">
        <v>1042.139295</v>
      </c>
      <c r="C177" s="55"/>
      <c r="H177" s="101"/>
      <c r="I177" s="101"/>
    </row>
    <row r="178" spans="1:9" ht="20.25" customHeight="1">
      <c r="A178" s="53" t="s">
        <v>161</v>
      </c>
      <c r="B178" s="103">
        <v>240.4</v>
      </c>
      <c r="C178" s="55"/>
      <c r="H178" s="101"/>
      <c r="I178" s="101"/>
    </row>
    <row r="179" spans="1:9" ht="20.25" customHeight="1">
      <c r="A179" s="53" t="s">
        <v>162</v>
      </c>
      <c r="B179" s="103">
        <v>20</v>
      </c>
      <c r="C179" s="55"/>
      <c r="H179" s="101"/>
      <c r="I179" s="101"/>
    </row>
    <row r="180" spans="1:9" ht="20.25" customHeight="1">
      <c r="A180" s="53" t="s">
        <v>163</v>
      </c>
      <c r="B180" s="103">
        <v>337.859822</v>
      </c>
      <c r="C180" s="55"/>
      <c r="H180" s="101"/>
      <c r="I180" s="101"/>
    </row>
    <row r="181" spans="1:9" ht="20.25" customHeight="1">
      <c r="A181" s="53" t="s">
        <v>164</v>
      </c>
      <c r="B181" s="103">
        <v>265.5</v>
      </c>
      <c r="C181" s="55"/>
      <c r="H181" s="101"/>
      <c r="I181" s="101"/>
    </row>
    <row r="182" spans="1:8" ht="20.25" customHeight="1">
      <c r="A182" s="53" t="s">
        <v>569</v>
      </c>
      <c r="B182" s="103">
        <v>11905.011543</v>
      </c>
      <c r="C182" s="55">
        <f>SUM(C183:C186)</f>
        <v>0</v>
      </c>
      <c r="H182" s="101"/>
    </row>
    <row r="183" spans="1:9" ht="20.25" customHeight="1">
      <c r="A183" s="53" t="s">
        <v>165</v>
      </c>
      <c r="B183" s="103">
        <v>277.66324</v>
      </c>
      <c r="C183" s="55"/>
      <c r="H183" s="101"/>
      <c r="I183" s="101"/>
    </row>
    <row r="184" spans="1:9" ht="20.25" customHeight="1">
      <c r="A184" s="53" t="s">
        <v>166</v>
      </c>
      <c r="B184" s="103">
        <v>466.34814400000005</v>
      </c>
      <c r="C184" s="55"/>
      <c r="H184" s="101"/>
      <c r="I184" s="101"/>
    </row>
    <row r="185" spans="1:9" ht="20.25" customHeight="1">
      <c r="A185" s="53" t="s">
        <v>167</v>
      </c>
      <c r="B185" s="103">
        <v>7712.109152</v>
      </c>
      <c r="C185" s="55"/>
      <c r="H185" s="101"/>
      <c r="I185" s="101"/>
    </row>
    <row r="186" spans="1:9" ht="20.25" customHeight="1">
      <c r="A186" s="53" t="s">
        <v>168</v>
      </c>
      <c r="B186" s="103">
        <v>3448.891007</v>
      </c>
      <c r="C186" s="55"/>
      <c r="H186" s="101"/>
      <c r="I186" s="101"/>
    </row>
    <row r="187" spans="1:8" ht="20.25" customHeight="1">
      <c r="A187" s="53" t="s">
        <v>570</v>
      </c>
      <c r="B187" s="103">
        <v>786.239947</v>
      </c>
      <c r="C187" s="55">
        <f>SUM(C188:C192)</f>
        <v>75.464647</v>
      </c>
      <c r="H187" s="101"/>
    </row>
    <row r="188" spans="1:9" ht="20.25" customHeight="1">
      <c r="A188" s="53" t="s">
        <v>169</v>
      </c>
      <c r="B188" s="103">
        <v>11</v>
      </c>
      <c r="C188" s="55"/>
      <c r="H188" s="101"/>
      <c r="I188" s="101"/>
    </row>
    <row r="189" spans="1:9" ht="20.25" customHeight="1">
      <c r="A189" s="53" t="s">
        <v>170</v>
      </c>
      <c r="B189" s="103">
        <v>58.66477</v>
      </c>
      <c r="C189" s="55"/>
      <c r="H189" s="101"/>
      <c r="I189" s="101"/>
    </row>
    <row r="190" spans="1:9" ht="20.25" customHeight="1">
      <c r="A190" s="53" t="s">
        <v>171</v>
      </c>
      <c r="B190" s="103">
        <v>43</v>
      </c>
      <c r="C190" s="55"/>
      <c r="H190" s="101"/>
      <c r="I190" s="101"/>
    </row>
    <row r="191" spans="1:9" ht="20.25" customHeight="1">
      <c r="A191" s="53" t="s">
        <v>172</v>
      </c>
      <c r="B191" s="103">
        <v>323.47154</v>
      </c>
      <c r="C191" s="55"/>
      <c r="H191" s="101"/>
      <c r="I191" s="101"/>
    </row>
    <row r="192" spans="1:9" ht="20.25" customHeight="1">
      <c r="A192" s="53" t="s">
        <v>173</v>
      </c>
      <c r="B192" s="103">
        <v>350.103637</v>
      </c>
      <c r="C192" s="55">
        <v>75.464647</v>
      </c>
      <c r="H192" s="101"/>
      <c r="I192" s="101"/>
    </row>
    <row r="193" spans="1:8" ht="20.25" customHeight="1">
      <c r="A193" s="53" t="s">
        <v>571</v>
      </c>
      <c r="B193" s="103">
        <v>357.405756</v>
      </c>
      <c r="C193" s="55"/>
      <c r="H193" s="101"/>
    </row>
    <row r="194" spans="1:9" ht="20.25" customHeight="1">
      <c r="A194" s="53" t="s">
        <v>174</v>
      </c>
      <c r="B194" s="103">
        <v>214.11706</v>
      </c>
      <c r="C194" s="55"/>
      <c r="H194" s="101"/>
      <c r="I194" s="101"/>
    </row>
    <row r="195" spans="1:9" ht="20.25" customHeight="1">
      <c r="A195" s="53" t="s">
        <v>175</v>
      </c>
      <c r="B195" s="103">
        <v>77.265404</v>
      </c>
      <c r="C195" s="55"/>
      <c r="H195" s="101"/>
      <c r="I195" s="101"/>
    </row>
    <row r="196" spans="1:9" ht="20.25" customHeight="1">
      <c r="A196" s="53" t="s">
        <v>176</v>
      </c>
      <c r="B196" s="103">
        <v>66.023292</v>
      </c>
      <c r="C196" s="55"/>
      <c r="H196" s="101"/>
      <c r="I196" s="101"/>
    </row>
    <row r="197" spans="1:8" ht="20.25" customHeight="1">
      <c r="A197" s="53" t="s">
        <v>572</v>
      </c>
      <c r="B197" s="103">
        <v>3664.373271</v>
      </c>
      <c r="C197" s="55"/>
      <c r="H197" s="101"/>
    </row>
    <row r="198" spans="1:9" ht="20.25" customHeight="1">
      <c r="A198" s="53" t="s">
        <v>177</v>
      </c>
      <c r="B198" s="103">
        <v>21.7495</v>
      </c>
      <c r="C198" s="55"/>
      <c r="H198" s="101"/>
      <c r="I198" s="101"/>
    </row>
    <row r="199" spans="1:9" ht="20.25" customHeight="1">
      <c r="A199" s="53" t="s">
        <v>178</v>
      </c>
      <c r="B199" s="103">
        <v>2590.8254269999998</v>
      </c>
      <c r="C199" s="55"/>
      <c r="H199" s="101"/>
      <c r="I199" s="101"/>
    </row>
    <row r="200" spans="1:9" ht="20.25" customHeight="1">
      <c r="A200" s="53" t="s">
        <v>179</v>
      </c>
      <c r="B200" s="103">
        <v>131.861504</v>
      </c>
      <c r="C200" s="55"/>
      <c r="H200" s="101"/>
      <c r="I200" s="101"/>
    </row>
    <row r="201" spans="1:9" ht="20.25" customHeight="1">
      <c r="A201" s="53" t="s">
        <v>180</v>
      </c>
      <c r="B201" s="103">
        <v>460.070814</v>
      </c>
      <c r="C201" s="55"/>
      <c r="H201" s="101"/>
      <c r="I201" s="101"/>
    </row>
    <row r="202" spans="1:9" ht="20.25" customHeight="1">
      <c r="A202" s="53" t="s">
        <v>181</v>
      </c>
      <c r="B202" s="103">
        <v>459.866026</v>
      </c>
      <c r="C202" s="55"/>
      <c r="H202" s="101"/>
      <c r="I202" s="101"/>
    </row>
    <row r="203" spans="1:8" ht="20.25" customHeight="1">
      <c r="A203" s="53" t="s">
        <v>573</v>
      </c>
      <c r="B203" s="103">
        <v>2188.0889399999996</v>
      </c>
      <c r="C203" s="55">
        <f>SUM(C204:C208)</f>
        <v>144.882411</v>
      </c>
      <c r="H203" s="101"/>
    </row>
    <row r="204" spans="1:9" ht="20.25" customHeight="1">
      <c r="A204" s="53" t="s">
        <v>182</v>
      </c>
      <c r="B204" s="103">
        <v>167</v>
      </c>
      <c r="C204" s="56"/>
      <c r="H204" s="101"/>
      <c r="I204" s="101"/>
    </row>
    <row r="205" spans="1:9" ht="20.25" customHeight="1">
      <c r="A205" s="53" t="s">
        <v>183</v>
      </c>
      <c r="B205" s="103">
        <v>300</v>
      </c>
      <c r="C205" s="55"/>
      <c r="H205" s="101"/>
      <c r="I205" s="101"/>
    </row>
    <row r="206" spans="1:9" ht="20.25" customHeight="1">
      <c r="A206" s="53" t="s">
        <v>574</v>
      </c>
      <c r="B206" s="103">
        <v>187.562273</v>
      </c>
      <c r="C206" s="55"/>
      <c r="H206" s="101"/>
      <c r="I206" s="101"/>
    </row>
    <row r="207" spans="1:9" ht="20.25" customHeight="1">
      <c r="A207" s="53" t="s">
        <v>184</v>
      </c>
      <c r="B207" s="103">
        <v>1196.433411</v>
      </c>
      <c r="C207" s="55">
        <f>77+33.082411</f>
        <v>110.08241100000001</v>
      </c>
      <c r="H207" s="101"/>
      <c r="I207" s="101"/>
    </row>
    <row r="208" spans="1:9" ht="20.25" customHeight="1">
      <c r="A208" s="53" t="s">
        <v>185</v>
      </c>
      <c r="B208" s="103">
        <v>337.093256</v>
      </c>
      <c r="C208" s="55">
        <v>34.8</v>
      </c>
      <c r="H208" s="101"/>
      <c r="I208" s="101"/>
    </row>
    <row r="209" spans="1:8" ht="20.25" customHeight="1">
      <c r="A209" s="53" t="s">
        <v>575</v>
      </c>
      <c r="B209" s="103">
        <v>618.382453</v>
      </c>
      <c r="C209" s="55"/>
      <c r="H209" s="101"/>
    </row>
    <row r="210" spans="1:9" ht="20.25" customHeight="1">
      <c r="A210" s="53" t="s">
        <v>186</v>
      </c>
      <c r="B210" s="103">
        <v>618.382453</v>
      </c>
      <c r="C210" s="55"/>
      <c r="H210" s="101"/>
      <c r="I210" s="101"/>
    </row>
    <row r="211" spans="1:8" ht="20.25" customHeight="1">
      <c r="A211" s="53" t="s">
        <v>576</v>
      </c>
      <c r="B211" s="103">
        <v>32</v>
      </c>
      <c r="C211" s="55"/>
      <c r="H211" s="101"/>
    </row>
    <row r="212" spans="1:9" ht="20.25" customHeight="1">
      <c r="A212" s="53" t="s">
        <v>577</v>
      </c>
      <c r="B212" s="103">
        <v>32</v>
      </c>
      <c r="C212" s="55"/>
      <c r="H212" s="101"/>
      <c r="I212" s="101"/>
    </row>
    <row r="213" spans="1:8" ht="20.25" customHeight="1">
      <c r="A213" s="53" t="s">
        <v>578</v>
      </c>
      <c r="B213" s="103">
        <v>788.722689</v>
      </c>
      <c r="C213" s="55"/>
      <c r="H213" s="101"/>
    </row>
    <row r="214" spans="1:9" ht="20.25" customHeight="1">
      <c r="A214" s="53" t="s">
        <v>187</v>
      </c>
      <c r="B214" s="103">
        <v>788.722689</v>
      </c>
      <c r="C214" s="55"/>
      <c r="H214" s="101"/>
      <c r="I214" s="101"/>
    </row>
    <row r="215" spans="1:8" ht="20.25" customHeight="1">
      <c r="A215" s="53" t="s">
        <v>579</v>
      </c>
      <c r="B215" s="103">
        <v>2758.407449</v>
      </c>
      <c r="C215" s="55"/>
      <c r="H215" s="101"/>
    </row>
    <row r="216" spans="1:9" ht="20.25" customHeight="1">
      <c r="A216" s="53" t="s">
        <v>580</v>
      </c>
      <c r="B216" s="103">
        <v>18.177449</v>
      </c>
      <c r="C216" s="55"/>
      <c r="H216" s="101"/>
      <c r="I216" s="101"/>
    </row>
    <row r="217" spans="1:9" ht="20.25" customHeight="1">
      <c r="A217" s="53" t="s">
        <v>581</v>
      </c>
      <c r="B217" s="103">
        <v>2740.23</v>
      </c>
      <c r="C217" s="55"/>
      <c r="H217" s="101"/>
      <c r="I217" s="101"/>
    </row>
    <row r="218" spans="1:8" ht="20.25" customHeight="1">
      <c r="A218" s="53" t="s">
        <v>582</v>
      </c>
      <c r="B218" s="103">
        <v>178.940236</v>
      </c>
      <c r="C218" s="55"/>
      <c r="H218" s="101"/>
    </row>
    <row r="219" spans="1:9" ht="20.25" customHeight="1">
      <c r="A219" s="53" t="s">
        <v>112</v>
      </c>
      <c r="B219" s="103">
        <v>55.044971999999994</v>
      </c>
      <c r="C219" s="55"/>
      <c r="H219" s="101"/>
      <c r="I219" s="101"/>
    </row>
    <row r="220" spans="1:9" ht="20.25" customHeight="1">
      <c r="A220" s="53" t="s">
        <v>115</v>
      </c>
      <c r="B220" s="103">
        <v>15.5316</v>
      </c>
      <c r="C220" s="55"/>
      <c r="H220" s="101"/>
      <c r="I220" s="101"/>
    </row>
    <row r="221" spans="1:9" ht="20.25" customHeight="1">
      <c r="A221" s="53" t="s">
        <v>160</v>
      </c>
      <c r="B221" s="103">
        <v>49.857634000000004</v>
      </c>
      <c r="C221" s="55"/>
      <c r="H221" s="101"/>
      <c r="I221" s="101"/>
    </row>
    <row r="222" spans="1:9" ht="20.25" customHeight="1">
      <c r="A222" s="53" t="s">
        <v>583</v>
      </c>
      <c r="B222" s="103">
        <v>58.50603</v>
      </c>
      <c r="C222" s="55"/>
      <c r="H222" s="101"/>
      <c r="I222" s="101"/>
    </row>
    <row r="223" spans="1:8" ht="20.25" customHeight="1">
      <c r="A223" s="53" t="s">
        <v>584</v>
      </c>
      <c r="B223" s="103">
        <v>117870.73478599999</v>
      </c>
      <c r="C223" s="55">
        <f>SUM(C224)</f>
        <v>13864</v>
      </c>
      <c r="H223" s="101"/>
    </row>
    <row r="224" spans="1:9" ht="20.25" customHeight="1">
      <c r="A224" s="53" t="s">
        <v>585</v>
      </c>
      <c r="B224" s="103">
        <v>117870.73478599999</v>
      </c>
      <c r="C224" s="55">
        <v>13864</v>
      </c>
      <c r="H224" s="101"/>
      <c r="I224" s="101"/>
    </row>
    <row r="225" spans="1:3" ht="20.25" customHeight="1">
      <c r="A225" s="53" t="s">
        <v>411</v>
      </c>
      <c r="B225" s="103">
        <v>36952.728801</v>
      </c>
      <c r="C225" s="55">
        <f>C226+C230+C232+C239+C241+C243+C246</f>
        <v>287.72888</v>
      </c>
    </row>
    <row r="226" spans="1:8" ht="20.25" customHeight="1">
      <c r="A226" s="53" t="s">
        <v>586</v>
      </c>
      <c r="B226" s="103">
        <v>2899.691833</v>
      </c>
      <c r="C226" s="55"/>
      <c r="H226" s="101"/>
    </row>
    <row r="227" spans="1:9" ht="20.25" customHeight="1">
      <c r="A227" s="53" t="s">
        <v>112</v>
      </c>
      <c r="B227" s="103">
        <v>1496.5116</v>
      </c>
      <c r="C227" s="55"/>
      <c r="H227" s="101"/>
      <c r="I227" s="101"/>
    </row>
    <row r="228" spans="1:9" ht="20.25" customHeight="1">
      <c r="A228" s="53" t="s">
        <v>115</v>
      </c>
      <c r="B228" s="103">
        <v>1336.648933</v>
      </c>
      <c r="C228" s="55"/>
      <c r="H228" s="101"/>
      <c r="I228" s="101"/>
    </row>
    <row r="229" spans="1:9" ht="20.25" customHeight="1">
      <c r="A229" s="53" t="s">
        <v>587</v>
      </c>
      <c r="B229" s="103">
        <v>66.5313</v>
      </c>
      <c r="C229" s="55"/>
      <c r="H229" s="101"/>
      <c r="I229" s="101"/>
    </row>
    <row r="230" spans="1:8" ht="20.25" customHeight="1">
      <c r="A230" s="53" t="s">
        <v>588</v>
      </c>
      <c r="B230" s="103">
        <v>2831.2067079999997</v>
      </c>
      <c r="C230" s="55"/>
      <c r="H230" s="101"/>
    </row>
    <row r="231" spans="1:9" ht="20.25" customHeight="1">
      <c r="A231" s="53" t="s">
        <v>188</v>
      </c>
      <c r="B231" s="103">
        <v>2831.2067079999997</v>
      </c>
      <c r="C231" s="55"/>
      <c r="H231" s="101"/>
      <c r="I231" s="101"/>
    </row>
    <row r="232" spans="1:8" ht="20.25" customHeight="1">
      <c r="A232" s="53" t="s">
        <v>589</v>
      </c>
      <c r="B232" s="103">
        <v>5224.100965</v>
      </c>
      <c r="C232" s="55">
        <f>SUM(C233:C238)</f>
        <v>68.40388</v>
      </c>
      <c r="H232" s="101"/>
    </row>
    <row r="233" spans="1:9" ht="20.25" customHeight="1">
      <c r="A233" s="53" t="s">
        <v>189</v>
      </c>
      <c r="B233" s="103">
        <v>723.950825</v>
      </c>
      <c r="C233" s="55"/>
      <c r="H233" s="101"/>
      <c r="I233" s="101"/>
    </row>
    <row r="234" spans="1:9" ht="20.25" customHeight="1">
      <c r="A234" s="53" t="s">
        <v>190</v>
      </c>
      <c r="B234" s="103">
        <v>121.6872</v>
      </c>
      <c r="C234" s="55"/>
      <c r="H234" s="101"/>
      <c r="I234" s="101"/>
    </row>
    <row r="235" spans="1:9" ht="20.25" customHeight="1">
      <c r="A235" s="53" t="s">
        <v>191</v>
      </c>
      <c r="B235" s="103">
        <v>54.25906</v>
      </c>
      <c r="C235" s="55"/>
      <c r="H235" s="101"/>
      <c r="I235" s="101"/>
    </row>
    <row r="236" spans="1:9" ht="20.25" customHeight="1">
      <c r="A236" s="53" t="s">
        <v>192</v>
      </c>
      <c r="B236" s="103">
        <v>1845.8</v>
      </c>
      <c r="C236" s="55"/>
      <c r="H236" s="101"/>
      <c r="I236" s="101"/>
    </row>
    <row r="237" spans="1:9" ht="20.25" customHeight="1">
      <c r="A237" s="53" t="s">
        <v>590</v>
      </c>
      <c r="B237" s="103">
        <v>68.40388</v>
      </c>
      <c r="C237" s="55">
        <v>68.40388</v>
      </c>
      <c r="H237" s="101"/>
      <c r="I237" s="101"/>
    </row>
    <row r="238" spans="1:9" ht="20.25" customHeight="1">
      <c r="A238" s="53" t="s">
        <v>193</v>
      </c>
      <c r="B238" s="103">
        <v>2410</v>
      </c>
      <c r="C238" s="55"/>
      <c r="H238" s="101"/>
      <c r="I238" s="101"/>
    </row>
    <row r="239" spans="1:8" ht="20.25" customHeight="1">
      <c r="A239" s="53" t="s">
        <v>591</v>
      </c>
      <c r="B239" s="103">
        <v>1203.16</v>
      </c>
      <c r="C239" s="55"/>
      <c r="H239" s="101"/>
    </row>
    <row r="240" spans="1:9" ht="20.25" customHeight="1">
      <c r="A240" s="53" t="s">
        <v>592</v>
      </c>
      <c r="B240" s="103">
        <v>1203.16</v>
      </c>
      <c r="C240" s="55"/>
      <c r="H240" s="101"/>
      <c r="I240" s="101"/>
    </row>
    <row r="241" spans="1:8" ht="20.25" customHeight="1">
      <c r="A241" s="53" t="s">
        <v>593</v>
      </c>
      <c r="B241" s="103">
        <v>994.0441470000001</v>
      </c>
      <c r="C241" s="55">
        <f>SUM(C242)</f>
        <v>11.065</v>
      </c>
      <c r="H241" s="101"/>
    </row>
    <row r="242" spans="1:9" ht="20.25" customHeight="1">
      <c r="A242" s="53" t="s">
        <v>194</v>
      </c>
      <c r="B242" s="103">
        <v>994.0441470000001</v>
      </c>
      <c r="C242" s="55">
        <v>11.065</v>
      </c>
      <c r="H242" s="101"/>
      <c r="I242" s="101"/>
    </row>
    <row r="243" spans="1:8" ht="20.25" customHeight="1">
      <c r="A243" s="53" t="s">
        <v>594</v>
      </c>
      <c r="B243" s="103">
        <v>4592.2651479999995</v>
      </c>
      <c r="C243" s="55"/>
      <c r="H243" s="101"/>
    </row>
    <row r="244" spans="1:9" ht="20.25" customHeight="1">
      <c r="A244" s="53" t="s">
        <v>195</v>
      </c>
      <c r="B244" s="103">
        <v>1432.419653</v>
      </c>
      <c r="C244" s="55"/>
      <c r="H244" s="101"/>
      <c r="I244" s="101"/>
    </row>
    <row r="245" spans="1:9" ht="20.25" customHeight="1">
      <c r="A245" s="53" t="s">
        <v>196</v>
      </c>
      <c r="B245" s="103">
        <v>3159.845495</v>
      </c>
      <c r="C245" s="55"/>
      <c r="H245" s="101"/>
      <c r="I245" s="101"/>
    </row>
    <row r="246" spans="1:8" ht="20.25" customHeight="1">
      <c r="A246" s="53" t="s">
        <v>595</v>
      </c>
      <c r="B246" s="103">
        <v>19208.26</v>
      </c>
      <c r="C246" s="55">
        <f>SUM(C247)</f>
        <v>208.26</v>
      </c>
      <c r="H246" s="101"/>
    </row>
    <row r="247" spans="1:9" ht="20.25" customHeight="1">
      <c r="A247" s="53" t="s">
        <v>596</v>
      </c>
      <c r="B247" s="103">
        <v>19208.26</v>
      </c>
      <c r="C247" s="55">
        <v>208.26</v>
      </c>
      <c r="H247" s="101"/>
      <c r="I247" s="101"/>
    </row>
    <row r="248" spans="1:3" ht="20.25" customHeight="1">
      <c r="A248" s="53" t="s">
        <v>429</v>
      </c>
      <c r="B248" s="103">
        <v>6918.538806999999</v>
      </c>
      <c r="C248" s="55">
        <f>C249+C253+C255+C257+C259+C261</f>
        <v>992</v>
      </c>
    </row>
    <row r="249" spans="1:8" ht="20.25" customHeight="1">
      <c r="A249" s="53" t="s">
        <v>597</v>
      </c>
      <c r="B249" s="103">
        <v>354.396507</v>
      </c>
      <c r="C249" s="55"/>
      <c r="H249" s="101"/>
    </row>
    <row r="250" spans="1:9" ht="20.25" customHeight="1">
      <c r="A250" s="53" t="s">
        <v>112</v>
      </c>
      <c r="B250" s="103">
        <v>14.230342000000002</v>
      </c>
      <c r="C250" s="55"/>
      <c r="H250" s="101"/>
      <c r="I250" s="101"/>
    </row>
    <row r="251" spans="1:9" ht="20.25" customHeight="1">
      <c r="A251" s="53" t="s">
        <v>115</v>
      </c>
      <c r="B251" s="103">
        <v>130.8609</v>
      </c>
      <c r="C251" s="55"/>
      <c r="H251" s="101"/>
      <c r="I251" s="101"/>
    </row>
    <row r="252" spans="1:9" ht="20.25" customHeight="1">
      <c r="A252" s="53" t="s">
        <v>598</v>
      </c>
      <c r="B252" s="103">
        <v>209.305265</v>
      </c>
      <c r="C252" s="55"/>
      <c r="H252" s="101"/>
      <c r="I252" s="101"/>
    </row>
    <row r="253" spans="1:8" ht="20.25" customHeight="1">
      <c r="A253" s="53" t="s">
        <v>599</v>
      </c>
      <c r="B253" s="103">
        <v>67.5073</v>
      </c>
      <c r="C253" s="55"/>
      <c r="H253" s="101"/>
    </row>
    <row r="254" spans="1:9" ht="20.25" customHeight="1">
      <c r="A254" s="53" t="s">
        <v>197</v>
      </c>
      <c r="B254" s="103">
        <v>67.5073</v>
      </c>
      <c r="C254" s="55"/>
      <c r="H254" s="101"/>
      <c r="I254" s="101"/>
    </row>
    <row r="255" spans="1:8" ht="20.25" customHeight="1">
      <c r="A255" s="53" t="s">
        <v>600</v>
      </c>
      <c r="B255" s="103">
        <v>4.635</v>
      </c>
      <c r="C255" s="55"/>
      <c r="H255" s="101"/>
    </row>
    <row r="256" spans="1:9" ht="20.25" customHeight="1">
      <c r="A256" s="53" t="s">
        <v>198</v>
      </c>
      <c r="B256" s="103">
        <v>4.635</v>
      </c>
      <c r="C256" s="55"/>
      <c r="H256" s="101"/>
      <c r="I256" s="101"/>
    </row>
    <row r="257" spans="1:8" ht="20.25" customHeight="1">
      <c r="A257" s="53" t="s">
        <v>601</v>
      </c>
      <c r="B257" s="103">
        <v>12</v>
      </c>
      <c r="C257" s="55">
        <f>SUM(C258)</f>
        <v>12</v>
      </c>
      <c r="H257" s="101"/>
    </row>
    <row r="258" spans="1:9" ht="20.25" customHeight="1">
      <c r="A258" s="53" t="s">
        <v>602</v>
      </c>
      <c r="B258" s="103">
        <v>12</v>
      </c>
      <c r="C258" s="55">
        <v>12</v>
      </c>
      <c r="H258" s="101"/>
      <c r="I258" s="101"/>
    </row>
    <row r="259" spans="1:8" ht="20.25" customHeight="1">
      <c r="A259" s="53" t="s">
        <v>603</v>
      </c>
      <c r="B259" s="103">
        <v>980</v>
      </c>
      <c r="C259" s="55">
        <f>SUM(C260)</f>
        <v>980</v>
      </c>
      <c r="H259" s="101"/>
    </row>
    <row r="260" spans="1:9" ht="20.25" customHeight="1">
      <c r="A260" s="53" t="s">
        <v>604</v>
      </c>
      <c r="B260" s="103">
        <v>980</v>
      </c>
      <c r="C260" s="55">
        <v>980</v>
      </c>
      <c r="H260" s="101"/>
      <c r="I260" s="101"/>
    </row>
    <row r="261" spans="1:8" ht="20.25" customHeight="1">
      <c r="A261" s="53" t="s">
        <v>605</v>
      </c>
      <c r="B261" s="103">
        <v>5500</v>
      </c>
      <c r="C261" s="55"/>
      <c r="H261" s="101"/>
    </row>
    <row r="262" spans="1:9" ht="20.25" customHeight="1">
      <c r="A262" s="53" t="s">
        <v>606</v>
      </c>
      <c r="B262" s="103">
        <v>5500</v>
      </c>
      <c r="C262" s="55"/>
      <c r="H262" s="101"/>
      <c r="I262" s="101"/>
    </row>
    <row r="263" spans="1:3" ht="20.25" customHeight="1">
      <c r="A263" s="53" t="s">
        <v>434</v>
      </c>
      <c r="B263" s="103">
        <v>285653.406912</v>
      </c>
      <c r="C263" s="55">
        <f>C264+C272+C274+C276+C278</f>
        <v>958.32</v>
      </c>
    </row>
    <row r="264" spans="1:8" ht="20.25" customHeight="1">
      <c r="A264" s="53" t="s">
        <v>607</v>
      </c>
      <c r="B264" s="103">
        <v>62953.109833</v>
      </c>
      <c r="C264" s="55">
        <f>SUM(C265:C271)</f>
        <v>35</v>
      </c>
      <c r="H264" s="101"/>
    </row>
    <row r="265" spans="1:9" ht="20.25" customHeight="1">
      <c r="A265" s="53" t="s">
        <v>112</v>
      </c>
      <c r="B265" s="103">
        <v>15475.647025</v>
      </c>
      <c r="C265" s="55"/>
      <c r="H265" s="101"/>
      <c r="I265" s="101"/>
    </row>
    <row r="266" spans="1:9" ht="20.25" customHeight="1">
      <c r="A266" s="53" t="s">
        <v>115</v>
      </c>
      <c r="B266" s="103">
        <v>36874.831685000005</v>
      </c>
      <c r="C266" s="55"/>
      <c r="H266" s="101"/>
      <c r="I266" s="101"/>
    </row>
    <row r="267" spans="1:9" ht="20.25" customHeight="1">
      <c r="A267" s="53" t="s">
        <v>118</v>
      </c>
      <c r="B267" s="103">
        <v>59.306491</v>
      </c>
      <c r="C267" s="55"/>
      <c r="H267" s="101"/>
      <c r="I267" s="101"/>
    </row>
    <row r="268" spans="1:9" ht="20.25" customHeight="1">
      <c r="A268" s="53" t="s">
        <v>199</v>
      </c>
      <c r="B268" s="103">
        <v>964.141926</v>
      </c>
      <c r="C268" s="55"/>
      <c r="H268" s="101"/>
      <c r="I268" s="101"/>
    </row>
    <row r="269" spans="1:9" ht="20.25" customHeight="1">
      <c r="A269" s="53" t="s">
        <v>200</v>
      </c>
      <c r="B269" s="103">
        <v>926.292446</v>
      </c>
      <c r="C269" s="55"/>
      <c r="H269" s="101"/>
      <c r="I269" s="101"/>
    </row>
    <row r="270" spans="1:9" ht="20.25" customHeight="1">
      <c r="A270" s="53" t="s">
        <v>201</v>
      </c>
      <c r="B270" s="103">
        <v>47</v>
      </c>
      <c r="C270" s="55"/>
      <c r="H270" s="101"/>
      <c r="I270" s="101"/>
    </row>
    <row r="271" spans="1:9" ht="20.25" customHeight="1">
      <c r="A271" s="53" t="s">
        <v>202</v>
      </c>
      <c r="B271" s="103">
        <v>8605.89026</v>
      </c>
      <c r="C271" s="55">
        <v>35</v>
      </c>
      <c r="H271" s="101"/>
      <c r="I271" s="101"/>
    </row>
    <row r="272" spans="1:8" ht="20.25" customHeight="1">
      <c r="A272" s="53" t="s">
        <v>608</v>
      </c>
      <c r="B272" s="103">
        <v>994.61016</v>
      </c>
      <c r="C272" s="55"/>
      <c r="H272" s="101"/>
    </row>
    <row r="273" spans="1:9" ht="20.25" customHeight="1">
      <c r="A273" s="53" t="s">
        <v>609</v>
      </c>
      <c r="B273" s="103">
        <v>994.61016</v>
      </c>
      <c r="C273" s="55"/>
      <c r="H273" s="101"/>
      <c r="I273" s="101"/>
    </row>
    <row r="274" spans="1:8" ht="20.25" customHeight="1">
      <c r="A274" s="53" t="s">
        <v>610</v>
      </c>
      <c r="B274" s="103">
        <v>32269.390992</v>
      </c>
      <c r="C274" s="55"/>
      <c r="H274" s="101"/>
    </row>
    <row r="275" spans="1:9" ht="20.25" customHeight="1">
      <c r="A275" s="53" t="s">
        <v>203</v>
      </c>
      <c r="B275" s="103">
        <v>32269.390992</v>
      </c>
      <c r="C275" s="55"/>
      <c r="H275" s="101"/>
      <c r="I275" s="101"/>
    </row>
    <row r="276" spans="1:8" ht="20.25" customHeight="1">
      <c r="A276" s="53" t="s">
        <v>611</v>
      </c>
      <c r="B276" s="103">
        <v>28841.597875</v>
      </c>
      <c r="C276" s="55"/>
      <c r="H276" s="101"/>
    </row>
    <row r="277" spans="1:9" ht="20.25" customHeight="1">
      <c r="A277" s="53" t="s">
        <v>612</v>
      </c>
      <c r="B277" s="103">
        <v>28841.597875</v>
      </c>
      <c r="C277" s="55"/>
      <c r="H277" s="101"/>
      <c r="I277" s="101"/>
    </row>
    <row r="278" spans="1:8" ht="20.25" customHeight="1">
      <c r="A278" s="53" t="s">
        <v>613</v>
      </c>
      <c r="B278" s="103">
        <v>160594.698052</v>
      </c>
      <c r="C278" s="55">
        <f>SUM(C279)</f>
        <v>923.32</v>
      </c>
      <c r="H278" s="101"/>
    </row>
    <row r="279" spans="1:9" ht="20.25" customHeight="1">
      <c r="A279" s="53" t="s">
        <v>614</v>
      </c>
      <c r="B279" s="103">
        <v>160594.698052</v>
      </c>
      <c r="C279" s="55">
        <v>923.32</v>
      </c>
      <c r="H279" s="101"/>
      <c r="I279" s="101"/>
    </row>
    <row r="280" spans="1:3" ht="20.25" customHeight="1">
      <c r="A280" s="53" t="s">
        <v>444</v>
      </c>
      <c r="B280" s="103">
        <v>10919.379754000001</v>
      </c>
      <c r="C280" s="55">
        <f>C281+C290+C293+C297+C299</f>
        <v>438.952</v>
      </c>
    </row>
    <row r="281" spans="1:8" ht="20.25" customHeight="1">
      <c r="A281" s="53" t="s">
        <v>615</v>
      </c>
      <c r="B281" s="103">
        <v>4724.8857880000005</v>
      </c>
      <c r="C281" s="55">
        <f>SUM(C282:C289)</f>
        <v>271.272</v>
      </c>
      <c r="H281" s="101"/>
    </row>
    <row r="282" spans="1:9" ht="20.25" customHeight="1">
      <c r="A282" s="53" t="s">
        <v>112</v>
      </c>
      <c r="B282" s="103">
        <v>994.415633</v>
      </c>
      <c r="C282" s="55"/>
      <c r="H282" s="101"/>
      <c r="I282" s="101"/>
    </row>
    <row r="283" spans="1:9" ht="20.25" customHeight="1">
      <c r="A283" s="53" t="s">
        <v>115</v>
      </c>
      <c r="B283" s="103">
        <v>2603.067169</v>
      </c>
      <c r="C283" s="55"/>
      <c r="H283" s="101"/>
      <c r="I283" s="101"/>
    </row>
    <row r="284" spans="1:9" ht="20.25" customHeight="1">
      <c r="A284" s="53" t="s">
        <v>204</v>
      </c>
      <c r="B284" s="103">
        <v>14</v>
      </c>
      <c r="C284" s="55"/>
      <c r="H284" s="101"/>
      <c r="I284" s="101"/>
    </row>
    <row r="285" spans="1:9" ht="20.25" customHeight="1">
      <c r="A285" s="53" t="s">
        <v>205</v>
      </c>
      <c r="B285" s="103">
        <v>190.741347</v>
      </c>
      <c r="C285" s="55"/>
      <c r="H285" s="101"/>
      <c r="I285" s="101"/>
    </row>
    <row r="286" spans="1:9" ht="20.25" customHeight="1">
      <c r="A286" s="53" t="s">
        <v>206</v>
      </c>
      <c r="B286" s="103">
        <v>138.77</v>
      </c>
      <c r="C286" s="55"/>
      <c r="H286" s="101"/>
      <c r="I286" s="101"/>
    </row>
    <row r="287" spans="1:9" ht="20.25" customHeight="1">
      <c r="A287" s="53" t="s">
        <v>616</v>
      </c>
      <c r="B287" s="103">
        <v>512.619639</v>
      </c>
      <c r="C287" s="56"/>
      <c r="H287" s="101"/>
      <c r="I287" s="101"/>
    </row>
    <row r="288" spans="1:9" ht="20.25" customHeight="1">
      <c r="A288" s="53" t="s">
        <v>207</v>
      </c>
      <c r="B288" s="103">
        <v>18.7</v>
      </c>
      <c r="C288" s="56">
        <v>18.7</v>
      </c>
      <c r="H288" s="101"/>
      <c r="I288" s="101"/>
    </row>
    <row r="289" spans="1:9" ht="20.25" customHeight="1">
      <c r="A289" s="53" t="s">
        <v>208</v>
      </c>
      <c r="B289" s="103">
        <v>252.572</v>
      </c>
      <c r="C289" s="56">
        <f>93.58+158.992</f>
        <v>252.572</v>
      </c>
      <c r="H289" s="101"/>
      <c r="I289" s="101"/>
    </row>
    <row r="290" spans="1:8" ht="20.25" customHeight="1">
      <c r="A290" s="53" t="s">
        <v>617</v>
      </c>
      <c r="B290" s="103">
        <v>6.5131</v>
      </c>
      <c r="C290" s="56">
        <f>SUM(C291:C292)</f>
        <v>3.87</v>
      </c>
      <c r="H290" s="101"/>
    </row>
    <row r="291" spans="1:9" ht="20.25" customHeight="1">
      <c r="A291" s="53" t="s">
        <v>209</v>
      </c>
      <c r="B291" s="103">
        <v>4</v>
      </c>
      <c r="C291" s="56">
        <v>0.75</v>
      </c>
      <c r="H291" s="101"/>
      <c r="I291" s="101"/>
    </row>
    <row r="292" spans="1:9" ht="20.25" customHeight="1">
      <c r="A292" s="53" t="s">
        <v>210</v>
      </c>
      <c r="B292" s="103">
        <v>3.12</v>
      </c>
      <c r="C292" s="56">
        <v>3.12</v>
      </c>
      <c r="H292" s="101"/>
      <c r="I292" s="101"/>
    </row>
    <row r="293" spans="1:8" ht="20.25" customHeight="1">
      <c r="A293" s="53" t="s">
        <v>618</v>
      </c>
      <c r="B293" s="103">
        <v>2117.170866</v>
      </c>
      <c r="C293" s="56">
        <f>SUM(C294:C296)</f>
        <v>0</v>
      </c>
      <c r="H293" s="101"/>
    </row>
    <row r="294" spans="1:9" ht="20.25" customHeight="1">
      <c r="A294" s="53" t="s">
        <v>115</v>
      </c>
      <c r="B294" s="103">
        <v>79.64</v>
      </c>
      <c r="C294" s="56"/>
      <c r="H294" s="101"/>
      <c r="I294" s="101"/>
    </row>
    <row r="295" spans="1:9" ht="20.25" customHeight="1">
      <c r="A295" s="53" t="s">
        <v>211</v>
      </c>
      <c r="B295" s="103">
        <v>2022.430866</v>
      </c>
      <c r="C295" s="56"/>
      <c r="H295" s="101"/>
      <c r="I295" s="101"/>
    </row>
    <row r="296" spans="1:9" ht="20.25" customHeight="1">
      <c r="A296" s="53" t="s">
        <v>212</v>
      </c>
      <c r="B296" s="103">
        <v>15.1</v>
      </c>
      <c r="C296" s="56"/>
      <c r="H296" s="101"/>
      <c r="I296" s="101"/>
    </row>
    <row r="297" spans="1:8" ht="20.25" customHeight="1">
      <c r="A297" s="53" t="s">
        <v>619</v>
      </c>
      <c r="B297" s="103">
        <v>113.81</v>
      </c>
      <c r="C297" s="56">
        <f>SUM(C298)</f>
        <v>113.81</v>
      </c>
      <c r="H297" s="101"/>
    </row>
    <row r="298" spans="1:9" ht="20.25" customHeight="1">
      <c r="A298" s="53" t="s">
        <v>620</v>
      </c>
      <c r="B298" s="103">
        <v>113.81</v>
      </c>
      <c r="C298" s="56">
        <v>113.81</v>
      </c>
      <c r="H298" s="101"/>
      <c r="I298" s="101"/>
    </row>
    <row r="299" spans="1:8" ht="20.25" customHeight="1">
      <c r="A299" s="53" t="s">
        <v>621</v>
      </c>
      <c r="B299" s="103">
        <v>3957</v>
      </c>
      <c r="C299" s="56">
        <f>SUM(C300)</f>
        <v>50</v>
      </c>
      <c r="H299" s="101"/>
    </row>
    <row r="300" spans="1:9" ht="20.25" customHeight="1">
      <c r="A300" s="53" t="s">
        <v>622</v>
      </c>
      <c r="B300" s="103">
        <v>3957</v>
      </c>
      <c r="C300" s="56">
        <v>50</v>
      </c>
      <c r="H300" s="101"/>
      <c r="I300" s="101"/>
    </row>
    <row r="301" spans="1:3" ht="20.25" customHeight="1">
      <c r="A301" s="53" t="s">
        <v>499</v>
      </c>
      <c r="B301" s="103">
        <v>105</v>
      </c>
      <c r="C301" s="56">
        <v>105</v>
      </c>
    </row>
    <row r="302" spans="1:8" ht="20.25" customHeight="1">
      <c r="A302" s="53" t="s">
        <v>623</v>
      </c>
      <c r="B302" s="103">
        <v>105</v>
      </c>
      <c r="C302" s="56">
        <v>105</v>
      </c>
      <c r="H302" s="101"/>
    </row>
    <row r="303" spans="1:9" ht="20.25" customHeight="1">
      <c r="A303" s="53" t="s">
        <v>624</v>
      </c>
      <c r="B303" s="103">
        <v>105</v>
      </c>
      <c r="C303" s="56">
        <v>105</v>
      </c>
      <c r="H303" s="101"/>
      <c r="I303" s="101"/>
    </row>
    <row r="304" spans="1:3" ht="20.25" customHeight="1">
      <c r="A304" s="53" t="s">
        <v>500</v>
      </c>
      <c r="B304" s="103">
        <f>55695.363122-204</f>
        <v>55491.363122</v>
      </c>
      <c r="C304" s="56">
        <f>C305+C307+C311</f>
        <v>17322.89145</v>
      </c>
    </row>
    <row r="305" spans="1:8" ht="20.25" customHeight="1">
      <c r="A305" s="53" t="s">
        <v>625</v>
      </c>
      <c r="B305" s="103">
        <v>8798.4</v>
      </c>
      <c r="C305" s="56">
        <f>SUM(C306)</f>
        <v>8798.4</v>
      </c>
      <c r="H305" s="101"/>
    </row>
    <row r="306" spans="1:9" ht="20.25" customHeight="1">
      <c r="A306" s="53" t="s">
        <v>213</v>
      </c>
      <c r="B306" s="103">
        <v>8798.4</v>
      </c>
      <c r="C306" s="56">
        <f>3742.4+5056</f>
        <v>8798.4</v>
      </c>
      <c r="H306" s="101"/>
      <c r="I306" s="101"/>
    </row>
    <row r="307" spans="1:8" ht="20.25" customHeight="1">
      <c r="A307" s="53" t="s">
        <v>626</v>
      </c>
      <c r="B307" s="103">
        <v>22447.497169</v>
      </c>
      <c r="C307" s="56">
        <f>SUM(C308:C309)</f>
        <v>2248.49145</v>
      </c>
      <c r="H307" s="101"/>
    </row>
    <row r="308" spans="1:9" ht="20.25" customHeight="1">
      <c r="A308" s="53" t="s">
        <v>214</v>
      </c>
      <c r="B308" s="103">
        <v>20000</v>
      </c>
      <c r="C308" s="56"/>
      <c r="H308" s="101"/>
      <c r="I308" s="101"/>
    </row>
    <row r="309" spans="1:9" ht="20.25" customHeight="1">
      <c r="A309" s="53" t="s">
        <v>215</v>
      </c>
      <c r="B309" s="103">
        <v>2248.49145</v>
      </c>
      <c r="C309" s="56">
        <v>2248.49145</v>
      </c>
      <c r="H309" s="101"/>
      <c r="I309" s="101"/>
    </row>
    <row r="310" spans="1:9" ht="20.25" customHeight="1">
      <c r="A310" s="53" t="s">
        <v>216</v>
      </c>
      <c r="B310" s="103">
        <v>199.005719</v>
      </c>
      <c r="C310" s="56"/>
      <c r="H310" s="101"/>
      <c r="I310" s="101"/>
    </row>
    <row r="311" spans="1:8" ht="20.25" customHeight="1">
      <c r="A311" s="53" t="s">
        <v>627</v>
      </c>
      <c r="B311" s="103">
        <f>24449.465953-204</f>
        <v>24245.465953</v>
      </c>
      <c r="C311" s="56">
        <f>SUM(C312)</f>
        <v>6276</v>
      </c>
      <c r="H311" s="101"/>
    </row>
    <row r="312" spans="1:9" ht="20.25" customHeight="1">
      <c r="A312" s="53" t="s">
        <v>628</v>
      </c>
      <c r="B312" s="103">
        <f>24449.465953-204</f>
        <v>24245.465953</v>
      </c>
      <c r="C312" s="56">
        <f>6166+110</f>
        <v>6276</v>
      </c>
      <c r="H312" s="101"/>
      <c r="I312" s="101"/>
    </row>
    <row r="313" spans="1:3" ht="20.25" customHeight="1">
      <c r="A313" s="53" t="s">
        <v>466</v>
      </c>
      <c r="B313" s="103">
        <v>9957.946952</v>
      </c>
      <c r="C313" s="56">
        <f>C314+C316+C318</f>
        <v>5957.946952</v>
      </c>
    </row>
    <row r="314" spans="1:8" ht="20.25" customHeight="1">
      <c r="A314" s="53" t="s">
        <v>629</v>
      </c>
      <c r="B314" s="103">
        <v>50</v>
      </c>
      <c r="C314" s="56">
        <f>SUM(C315)</f>
        <v>50</v>
      </c>
      <c r="H314" s="101"/>
    </row>
    <row r="315" spans="1:9" ht="20.25" customHeight="1">
      <c r="A315" s="53" t="s">
        <v>217</v>
      </c>
      <c r="B315" s="103">
        <v>50</v>
      </c>
      <c r="C315" s="56">
        <v>50</v>
      </c>
      <c r="H315" s="101"/>
      <c r="I315" s="101"/>
    </row>
    <row r="316" spans="1:8" ht="20.25" customHeight="1">
      <c r="A316" s="53" t="s">
        <v>630</v>
      </c>
      <c r="B316" s="103">
        <v>4899.341617</v>
      </c>
      <c r="C316" s="56">
        <f>SUM(C317)</f>
        <v>4899.341617</v>
      </c>
      <c r="H316" s="101"/>
    </row>
    <row r="317" spans="1:9" ht="20.25" customHeight="1">
      <c r="A317" s="53" t="s">
        <v>218</v>
      </c>
      <c r="B317" s="103">
        <v>4899.341617</v>
      </c>
      <c r="C317" s="56">
        <v>4899.341617</v>
      </c>
      <c r="H317" s="101"/>
      <c r="I317" s="101"/>
    </row>
    <row r="318" spans="1:8" ht="20.25" customHeight="1">
      <c r="A318" s="53" t="s">
        <v>631</v>
      </c>
      <c r="B318" s="103">
        <v>5008.605335</v>
      </c>
      <c r="C318" s="56">
        <f>SUM(C319:C320)</f>
        <v>1008.605335</v>
      </c>
      <c r="H318" s="101"/>
    </row>
    <row r="319" spans="1:9" ht="20.25" customHeight="1">
      <c r="A319" s="53" t="s">
        <v>632</v>
      </c>
      <c r="B319" s="103">
        <v>167</v>
      </c>
      <c r="C319" s="56">
        <v>167</v>
      </c>
      <c r="H319" s="101"/>
      <c r="I319" s="101"/>
    </row>
    <row r="320" spans="1:9" ht="20.25" customHeight="1">
      <c r="A320" s="53" t="s">
        <v>633</v>
      </c>
      <c r="B320" s="103">
        <v>4841.605335</v>
      </c>
      <c r="C320" s="56">
        <v>841.605335</v>
      </c>
      <c r="H320" s="101"/>
      <c r="I320" s="101"/>
    </row>
    <row r="321" spans="1:3" ht="20.25" customHeight="1">
      <c r="A321" s="53" t="s">
        <v>469</v>
      </c>
      <c r="B321" s="103">
        <v>18160</v>
      </c>
      <c r="C321" s="56"/>
    </row>
    <row r="322" spans="1:8" ht="20.25" customHeight="1">
      <c r="A322" s="53" t="s">
        <v>634</v>
      </c>
      <c r="B322" s="103">
        <v>18160</v>
      </c>
      <c r="C322" s="56"/>
      <c r="H322" s="101"/>
    </row>
    <row r="323" spans="1:3" ht="20.25" customHeight="1">
      <c r="A323" s="53" t="s">
        <v>501</v>
      </c>
      <c r="B323" s="103">
        <v>2313.0210829999996</v>
      </c>
      <c r="C323" s="56"/>
    </row>
    <row r="324" spans="1:8" ht="20.25" customHeight="1">
      <c r="A324" s="53" t="s">
        <v>635</v>
      </c>
      <c r="B324" s="103">
        <v>1949.0210829999999</v>
      </c>
      <c r="C324" s="56"/>
      <c r="H324" s="101"/>
    </row>
    <row r="325" spans="1:9" ht="20.25" customHeight="1">
      <c r="A325" s="53" t="s">
        <v>112</v>
      </c>
      <c r="B325" s="103">
        <v>1597.0321470000001</v>
      </c>
      <c r="C325" s="56"/>
      <c r="H325" s="101"/>
      <c r="I325" s="101"/>
    </row>
    <row r="326" spans="1:9" ht="20.25" customHeight="1">
      <c r="A326" s="53" t="s">
        <v>115</v>
      </c>
      <c r="B326" s="103">
        <v>351.98893599999997</v>
      </c>
      <c r="C326" s="56"/>
      <c r="H326" s="101"/>
      <c r="I326" s="101"/>
    </row>
    <row r="327" spans="1:8" ht="20.25" customHeight="1">
      <c r="A327" s="53" t="s">
        <v>636</v>
      </c>
      <c r="B327" s="103">
        <v>364</v>
      </c>
      <c r="C327" s="56"/>
      <c r="H327" s="101"/>
    </row>
    <row r="328" spans="1:9" ht="20.25" customHeight="1">
      <c r="A328" s="53" t="s">
        <v>115</v>
      </c>
      <c r="B328" s="103">
        <v>364</v>
      </c>
      <c r="C328" s="56"/>
      <c r="H328" s="101"/>
      <c r="I328" s="101"/>
    </row>
    <row r="329" spans="1:3" ht="20.25" customHeight="1">
      <c r="A329" s="53" t="s">
        <v>472</v>
      </c>
      <c r="B329" s="103">
        <v>26610.1495</v>
      </c>
      <c r="C329" s="56">
        <v>7803</v>
      </c>
    </row>
    <row r="330" spans="1:8" ht="20.25" customHeight="1">
      <c r="A330" s="53" t="s">
        <v>637</v>
      </c>
      <c r="B330" s="103">
        <v>7803</v>
      </c>
      <c r="C330" s="56">
        <v>7803</v>
      </c>
      <c r="H330" s="101"/>
    </row>
    <row r="331" spans="1:9" ht="20.25" customHeight="1">
      <c r="A331" s="53" t="s">
        <v>220</v>
      </c>
      <c r="B331" s="103">
        <v>7803</v>
      </c>
      <c r="C331" s="56">
        <v>7803</v>
      </c>
      <c r="H331" s="101"/>
      <c r="I331" s="101"/>
    </row>
    <row r="332" spans="1:8" ht="20.25" customHeight="1">
      <c r="A332" s="53" t="s">
        <v>638</v>
      </c>
      <c r="B332" s="103">
        <v>18807.1495</v>
      </c>
      <c r="C332" s="56"/>
      <c r="H332" s="101"/>
    </row>
    <row r="333" spans="1:9" ht="20.25" customHeight="1">
      <c r="A333" s="53" t="s">
        <v>221</v>
      </c>
      <c r="B333" s="103">
        <v>10361.402902</v>
      </c>
      <c r="C333" s="56"/>
      <c r="H333" s="101"/>
      <c r="I333" s="101"/>
    </row>
    <row r="334" spans="1:9" ht="20.25" customHeight="1">
      <c r="A334" s="53" t="s">
        <v>222</v>
      </c>
      <c r="B334" s="103">
        <v>8445.746598</v>
      </c>
      <c r="C334" s="56"/>
      <c r="H334" s="101"/>
      <c r="I334" s="101"/>
    </row>
    <row r="335" spans="1:3" ht="20.25" customHeight="1">
      <c r="A335" s="53" t="s">
        <v>476</v>
      </c>
      <c r="B335" s="103">
        <v>2667.109582</v>
      </c>
      <c r="C335" s="56">
        <f>SUM(C336)</f>
        <v>15.8276</v>
      </c>
    </row>
    <row r="336" spans="1:8" ht="20.25" customHeight="1">
      <c r="A336" s="53" t="s">
        <v>639</v>
      </c>
      <c r="B336" s="103">
        <v>2667.109582</v>
      </c>
      <c r="C336" s="56">
        <f>SUM(C337:C341)</f>
        <v>15.8276</v>
      </c>
      <c r="H336" s="101"/>
    </row>
    <row r="337" spans="1:9" ht="20.25" customHeight="1">
      <c r="A337" s="53" t="s">
        <v>112</v>
      </c>
      <c r="B337" s="103">
        <v>1059.45274</v>
      </c>
      <c r="C337" s="56"/>
      <c r="H337" s="101"/>
      <c r="I337" s="101"/>
    </row>
    <row r="338" spans="1:9" ht="20.25" customHeight="1">
      <c r="A338" s="53" t="s">
        <v>115</v>
      </c>
      <c r="B338" s="103">
        <v>1399.1466</v>
      </c>
      <c r="C338" s="56"/>
      <c r="H338" s="101"/>
      <c r="I338" s="101"/>
    </row>
    <row r="339" spans="1:9" ht="20.25" customHeight="1">
      <c r="A339" s="53" t="s">
        <v>640</v>
      </c>
      <c r="B339" s="103">
        <v>36</v>
      </c>
      <c r="C339" s="56"/>
      <c r="H339" s="101"/>
      <c r="I339" s="101"/>
    </row>
    <row r="340" spans="1:9" ht="20.25" customHeight="1">
      <c r="A340" s="53" t="s">
        <v>641</v>
      </c>
      <c r="B340" s="103">
        <v>156.682642</v>
      </c>
      <c r="C340" s="56"/>
      <c r="H340" s="101"/>
      <c r="I340" s="101"/>
    </row>
    <row r="341" spans="1:9" ht="20.25" customHeight="1">
      <c r="A341" s="53" t="s">
        <v>642</v>
      </c>
      <c r="B341" s="103">
        <v>15.8276</v>
      </c>
      <c r="C341" s="56">
        <v>15.8276</v>
      </c>
      <c r="H341" s="101"/>
      <c r="I341" s="101"/>
    </row>
    <row r="342" spans="1:3" ht="20.25" customHeight="1">
      <c r="A342" s="53" t="s">
        <v>482</v>
      </c>
      <c r="B342" s="103">
        <v>6724.1017</v>
      </c>
      <c r="C342" s="56"/>
    </row>
    <row r="343" spans="1:8" ht="20.25" customHeight="1">
      <c r="A343" s="53" t="s">
        <v>634</v>
      </c>
      <c r="B343" s="103">
        <v>6724.1017</v>
      </c>
      <c r="C343" s="56"/>
      <c r="H343" s="101"/>
    </row>
    <row r="344" spans="1:9" ht="20.25" customHeight="1">
      <c r="A344" s="53" t="s">
        <v>643</v>
      </c>
      <c r="B344" s="103">
        <v>6724.1017</v>
      </c>
      <c r="C344" s="56"/>
      <c r="H344" s="101"/>
      <c r="I344" s="101"/>
    </row>
    <row r="345" spans="1:3" ht="20.25" customHeight="1">
      <c r="A345" s="53" t="s">
        <v>485</v>
      </c>
      <c r="B345" s="103">
        <v>20897.875</v>
      </c>
      <c r="C345" s="56"/>
    </row>
    <row r="346" spans="1:8" ht="20.25" customHeight="1">
      <c r="A346" s="53" t="s">
        <v>644</v>
      </c>
      <c r="B346" s="103">
        <v>20897.875</v>
      </c>
      <c r="C346" s="104"/>
      <c r="H346" s="101"/>
    </row>
    <row r="347" spans="1:9" ht="20.25" customHeight="1">
      <c r="A347" s="53" t="s">
        <v>223</v>
      </c>
      <c r="B347" s="103">
        <v>20897.875</v>
      </c>
      <c r="C347" s="104"/>
      <c r="H347" s="101"/>
      <c r="I347" s="101"/>
    </row>
    <row r="348" spans="1:3" ht="20.25" customHeight="1">
      <c r="A348" s="53" t="s">
        <v>488</v>
      </c>
      <c r="B348" s="103">
        <v>201.544894</v>
      </c>
      <c r="C348" s="104"/>
    </row>
    <row r="349" spans="1:8" ht="20.25" customHeight="1">
      <c r="A349" s="53" t="s">
        <v>645</v>
      </c>
      <c r="B349" s="103">
        <v>201.544894</v>
      </c>
      <c r="C349" s="104"/>
      <c r="H349" s="101"/>
    </row>
    <row r="350" spans="1:3" ht="22.5" customHeight="1">
      <c r="A350" s="106" t="s">
        <v>44</v>
      </c>
      <c r="B350" s="105">
        <f>B348+B345+B342+B335+B329+B323+B313+B304+B301+B280+B263+B248+B225+B162+B138+B124+B106+B83+B5+B321</f>
        <v>1236919.436366</v>
      </c>
      <c r="C350" s="105">
        <f>C348+C345+C342+C335+C329+C323+C313+C304+C301+C280+C263+C248+C225+C162+C138+C124+C106+C83+C5+C321</f>
        <v>102661.11875299999</v>
      </c>
    </row>
  </sheetData>
  <sheetProtection/>
  <mergeCells count="2">
    <mergeCell ref="A1:C1"/>
    <mergeCell ref="A2:C2"/>
  </mergeCells>
  <printOptions horizontalCentered="1"/>
  <pageMargins left="0.7086614173228347" right="0.7086614173228347" top="0.7480314960629921" bottom="0.7480314960629921" header="0.31496062992125984" footer="0.31496062992125984"/>
  <pageSetup fitToHeight="10" fitToWidth="1"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9">
      <selection activeCell="Q30" sqref="Q30"/>
    </sheetView>
  </sheetViews>
  <sheetFormatPr defaultColWidth="9.00390625" defaultRowHeight="14.25"/>
  <cols>
    <col min="1" max="1" width="31.25390625" style="123" customWidth="1"/>
    <col min="2" max="2" width="15.00390625" style="123" customWidth="1"/>
    <col min="3" max="3" width="15.875" style="123" customWidth="1"/>
    <col min="4" max="4" width="13.625" style="123" customWidth="1"/>
    <col min="5" max="5" width="12.75390625" style="123" hidden="1" customWidth="1"/>
    <col min="6" max="6" width="20.875" style="123" hidden="1" customWidth="1"/>
    <col min="7" max="7" width="16.75390625" style="123" hidden="1" customWidth="1"/>
    <col min="8" max="11" width="0" style="123" hidden="1" customWidth="1"/>
    <col min="12" max="12" width="19.875" style="123" hidden="1" customWidth="1"/>
    <col min="13" max="13" width="0" style="123" hidden="1" customWidth="1"/>
    <col min="14" max="17" width="9.00390625" style="123" customWidth="1"/>
    <col min="18" max="16384" width="9.00390625" style="123" customWidth="1"/>
  </cols>
  <sheetData>
    <row r="1" spans="1:3" s="120" customFormat="1" ht="18" customHeight="1">
      <c r="A1" s="118" t="s">
        <v>231</v>
      </c>
      <c r="B1" s="119"/>
      <c r="C1" s="119"/>
    </row>
    <row r="2" spans="1:4" s="120" customFormat="1" ht="18" customHeight="1">
      <c r="A2" s="165" t="s">
        <v>256</v>
      </c>
      <c r="B2" s="165"/>
      <c r="C2" s="165"/>
      <c r="D2" s="165"/>
    </row>
    <row r="3" spans="1:4" ht="15.75" customHeight="1">
      <c r="A3" s="121"/>
      <c r="B3" s="122"/>
      <c r="D3" s="122" t="s">
        <v>0</v>
      </c>
    </row>
    <row r="4" spans="1:4" ht="30" customHeight="1">
      <c r="A4" s="166" t="s">
        <v>67</v>
      </c>
      <c r="B4" s="168" t="s">
        <v>68</v>
      </c>
      <c r="C4" s="168"/>
      <c r="D4" s="168"/>
    </row>
    <row r="5" spans="1:7" ht="30" customHeight="1">
      <c r="A5" s="167"/>
      <c r="B5" s="124" t="s">
        <v>69</v>
      </c>
      <c r="C5" s="124" t="s">
        <v>70</v>
      </c>
      <c r="D5" s="124" t="s">
        <v>71</v>
      </c>
      <c r="E5" s="125" t="s">
        <v>224</v>
      </c>
      <c r="G5" s="125" t="s">
        <v>225</v>
      </c>
    </row>
    <row r="6" spans="1:13" ht="27" customHeight="1">
      <c r="A6" s="126" t="s">
        <v>658</v>
      </c>
      <c r="B6" s="116">
        <f>SUM(B7:B10)</f>
        <v>65813</v>
      </c>
      <c r="C6" s="116">
        <f>SUM(C7:C10)</f>
        <v>65813</v>
      </c>
      <c r="D6" s="116"/>
      <c r="E6" s="123">
        <v>541714262.93</v>
      </c>
      <c r="G6" s="123">
        <v>567064450.18</v>
      </c>
      <c r="L6" s="127" t="s">
        <v>55</v>
      </c>
      <c r="M6" s="128">
        <v>104090.19</v>
      </c>
    </row>
    <row r="7" spans="1:13" ht="27" customHeight="1">
      <c r="A7" s="126" t="s">
        <v>659</v>
      </c>
      <c r="B7" s="116">
        <f>C7+D7</f>
        <v>45703</v>
      </c>
      <c r="C7" s="116">
        <v>45703</v>
      </c>
      <c r="D7" s="116"/>
      <c r="E7" s="123">
        <v>57537551.92</v>
      </c>
      <c r="G7" s="123">
        <v>80544128.55</v>
      </c>
      <c r="L7" s="127" t="s">
        <v>56</v>
      </c>
      <c r="M7" s="128">
        <v>13642.35</v>
      </c>
    </row>
    <row r="8" spans="1:13" ht="27" customHeight="1">
      <c r="A8" s="126" t="s">
        <v>660</v>
      </c>
      <c r="B8" s="116">
        <f>C8+D8</f>
        <v>4915</v>
      </c>
      <c r="C8" s="116">
        <v>4915</v>
      </c>
      <c r="D8" s="116"/>
      <c r="E8" s="123">
        <v>109203484.56</v>
      </c>
      <c r="G8" s="123">
        <v>36582404.64</v>
      </c>
      <c r="L8" s="127" t="s">
        <v>57</v>
      </c>
      <c r="M8" s="128">
        <v>12689</v>
      </c>
    </row>
    <row r="9" spans="1:13" ht="27" customHeight="1">
      <c r="A9" s="126" t="s">
        <v>474</v>
      </c>
      <c r="B9" s="116">
        <f>C9+D9</f>
        <v>4034</v>
      </c>
      <c r="C9" s="116">
        <v>4034</v>
      </c>
      <c r="D9" s="116"/>
      <c r="E9" s="123">
        <v>194803267.45</v>
      </c>
      <c r="G9" s="123">
        <v>184803626.34</v>
      </c>
      <c r="L9" s="127" t="s">
        <v>58</v>
      </c>
      <c r="M9" s="128">
        <v>26641.53</v>
      </c>
    </row>
    <row r="10" spans="1:13" ht="27" customHeight="1">
      <c r="A10" s="126" t="s">
        <v>661</v>
      </c>
      <c r="B10" s="116">
        <f>C10+D10</f>
        <v>11161</v>
      </c>
      <c r="C10" s="116">
        <v>11161</v>
      </c>
      <c r="D10" s="116"/>
      <c r="E10" s="123">
        <v>13488313.33</v>
      </c>
      <c r="F10" s="123" t="s">
        <v>226</v>
      </c>
      <c r="G10" s="123">
        <v>76528270.6</v>
      </c>
      <c r="L10" s="127" t="s">
        <v>59</v>
      </c>
      <c r="M10" s="128">
        <v>19372.55</v>
      </c>
    </row>
    <row r="11" spans="1:13" ht="27" customHeight="1">
      <c r="A11" s="126" t="s">
        <v>662</v>
      </c>
      <c r="B11" s="116">
        <f>SUM(B12:B21)</f>
        <v>13623</v>
      </c>
      <c r="C11" s="116"/>
      <c r="D11" s="116">
        <f>SUM(D12:D21)</f>
        <v>13623</v>
      </c>
      <c r="E11" s="129"/>
      <c r="F11" s="123" t="s">
        <v>227</v>
      </c>
      <c r="G11" s="129"/>
      <c r="L11" s="127" t="s">
        <v>60</v>
      </c>
      <c r="M11" s="128">
        <v>7523.61</v>
      </c>
    </row>
    <row r="12" spans="1:13" ht="27" customHeight="1">
      <c r="A12" s="126" t="s">
        <v>663</v>
      </c>
      <c r="B12" s="116">
        <f aca="true" t="shared" si="0" ref="B12:B33">C12+D12</f>
        <v>6343</v>
      </c>
      <c r="C12" s="116"/>
      <c r="D12" s="116">
        <v>6343</v>
      </c>
      <c r="G12" s="129"/>
      <c r="L12" s="127" t="s">
        <v>61</v>
      </c>
      <c r="M12" s="128">
        <v>3007.98</v>
      </c>
    </row>
    <row r="13" spans="1:13" ht="27" customHeight="1">
      <c r="A13" s="126" t="s">
        <v>664</v>
      </c>
      <c r="B13" s="116">
        <f t="shared" si="0"/>
        <v>77</v>
      </c>
      <c r="C13" s="116"/>
      <c r="D13" s="116">
        <v>77</v>
      </c>
      <c r="E13" s="129"/>
      <c r="G13" s="129"/>
      <c r="L13" s="127" t="s">
        <v>62</v>
      </c>
      <c r="M13" s="128">
        <v>5199.6</v>
      </c>
    </row>
    <row r="14" spans="1:13" ht="27" customHeight="1">
      <c r="A14" s="126" t="s">
        <v>665</v>
      </c>
      <c r="B14" s="116">
        <f t="shared" si="0"/>
        <v>169</v>
      </c>
      <c r="C14" s="116"/>
      <c r="D14" s="116">
        <v>169</v>
      </c>
      <c r="G14" s="129"/>
      <c r="L14" s="127" t="s">
        <v>63</v>
      </c>
      <c r="M14" s="128">
        <v>216.03</v>
      </c>
    </row>
    <row r="15" spans="1:13" ht="27" customHeight="1">
      <c r="A15" s="126" t="s">
        <v>666</v>
      </c>
      <c r="B15" s="116">
        <f t="shared" si="0"/>
        <v>1257</v>
      </c>
      <c r="C15" s="116"/>
      <c r="D15" s="116">
        <v>1257</v>
      </c>
      <c r="G15" s="129"/>
      <c r="L15" s="127" t="s">
        <v>64</v>
      </c>
      <c r="M15" s="128">
        <v>8025.18</v>
      </c>
    </row>
    <row r="16" spans="1:13" ht="27" customHeight="1">
      <c r="A16" s="126" t="s">
        <v>667</v>
      </c>
      <c r="B16" s="116">
        <f t="shared" si="0"/>
        <v>3490</v>
      </c>
      <c r="C16" s="116"/>
      <c r="D16" s="116">
        <v>3490</v>
      </c>
      <c r="G16" s="129"/>
      <c r="L16" s="127" t="s">
        <v>65</v>
      </c>
      <c r="M16" s="128">
        <v>47.9</v>
      </c>
    </row>
    <row r="17" spans="1:13" ht="27" customHeight="1">
      <c r="A17" s="126" t="s">
        <v>668</v>
      </c>
      <c r="B17" s="116">
        <f t="shared" si="0"/>
        <v>34</v>
      </c>
      <c r="C17" s="116"/>
      <c r="D17" s="116">
        <v>34</v>
      </c>
      <c r="E17" s="129"/>
      <c r="F17" s="123" t="s">
        <v>228</v>
      </c>
      <c r="G17" s="129"/>
      <c r="H17" s="123" t="s">
        <v>229</v>
      </c>
      <c r="L17" s="127" t="s">
        <v>66</v>
      </c>
      <c r="M17" s="128">
        <v>7724.43</v>
      </c>
    </row>
    <row r="18" spans="1:13" ht="27" customHeight="1">
      <c r="A18" s="126" t="s">
        <v>669</v>
      </c>
      <c r="B18" s="116">
        <f t="shared" si="0"/>
        <v>95</v>
      </c>
      <c r="C18" s="116"/>
      <c r="D18" s="116">
        <v>95</v>
      </c>
      <c r="E18" s="129">
        <v>120980919.94</v>
      </c>
      <c r="G18" s="129">
        <v>80274814.74</v>
      </c>
      <c r="L18" s="127" t="s">
        <v>72</v>
      </c>
      <c r="M18" s="128">
        <v>22770.23</v>
      </c>
    </row>
    <row r="19" spans="1:13" ht="27" customHeight="1">
      <c r="A19" s="126" t="s">
        <v>670</v>
      </c>
      <c r="B19" s="116">
        <f t="shared" si="0"/>
        <v>264</v>
      </c>
      <c r="C19" s="116"/>
      <c r="D19" s="116">
        <v>264</v>
      </c>
      <c r="E19" s="123">
        <v>4604318.51</v>
      </c>
      <c r="G19" s="123">
        <v>10005629.43</v>
      </c>
      <c r="L19" s="127" t="s">
        <v>73</v>
      </c>
      <c r="M19" s="128">
        <v>2816.45</v>
      </c>
    </row>
    <row r="20" spans="1:13" ht="27" customHeight="1">
      <c r="A20" s="126" t="s">
        <v>671</v>
      </c>
      <c r="B20" s="116">
        <f t="shared" si="0"/>
        <v>371</v>
      </c>
      <c r="C20" s="116"/>
      <c r="D20" s="117">
        <v>371</v>
      </c>
      <c r="E20" s="123">
        <v>3043110.58</v>
      </c>
      <c r="G20" s="123">
        <v>2474617.21</v>
      </c>
      <c r="L20" s="127" t="s">
        <v>74</v>
      </c>
      <c r="M20" s="128">
        <v>916.24</v>
      </c>
    </row>
    <row r="21" spans="1:13" ht="27" customHeight="1">
      <c r="A21" s="126" t="s">
        <v>672</v>
      </c>
      <c r="B21" s="116">
        <f t="shared" si="0"/>
        <v>1523</v>
      </c>
      <c r="C21" s="116"/>
      <c r="D21" s="117">
        <v>1523</v>
      </c>
      <c r="E21" s="123">
        <v>50000</v>
      </c>
      <c r="G21" s="123">
        <v>263</v>
      </c>
      <c r="L21" s="127" t="s">
        <v>75</v>
      </c>
      <c r="M21" s="128">
        <v>35.2</v>
      </c>
    </row>
    <row r="22" spans="1:13" ht="27" customHeight="1">
      <c r="A22" s="126" t="s">
        <v>673</v>
      </c>
      <c r="B22" s="116">
        <f>SUM(B23:B24)</f>
        <v>339</v>
      </c>
      <c r="C22" s="116"/>
      <c r="D22" s="116">
        <f>SUM(D23:D24)</f>
        <v>339</v>
      </c>
      <c r="E22" s="123">
        <v>698681.9</v>
      </c>
      <c r="G22" s="123">
        <v>1544728.15</v>
      </c>
      <c r="L22" s="127" t="s">
        <v>77</v>
      </c>
      <c r="M22" s="128">
        <v>393.72</v>
      </c>
    </row>
    <row r="23" spans="1:13" ht="27" customHeight="1">
      <c r="A23" s="126" t="s">
        <v>674</v>
      </c>
      <c r="B23" s="116">
        <f t="shared" si="0"/>
        <v>332</v>
      </c>
      <c r="C23" s="116"/>
      <c r="D23" s="117">
        <v>332</v>
      </c>
      <c r="E23" s="123">
        <v>5231874.99</v>
      </c>
      <c r="G23" s="123">
        <v>4240744.21</v>
      </c>
      <c r="L23" s="127" t="s">
        <v>78</v>
      </c>
      <c r="M23" s="128">
        <v>1088.98</v>
      </c>
    </row>
    <row r="24" spans="1:13" ht="27" customHeight="1">
      <c r="A24" s="126" t="s">
        <v>675</v>
      </c>
      <c r="B24" s="116">
        <f t="shared" si="0"/>
        <v>7</v>
      </c>
      <c r="C24" s="116"/>
      <c r="D24" s="117">
        <v>7</v>
      </c>
      <c r="E24" s="123">
        <v>5659760.82</v>
      </c>
      <c r="G24" s="123">
        <v>737891.35</v>
      </c>
      <c r="L24" s="127" t="s">
        <v>79</v>
      </c>
      <c r="M24" s="128">
        <v>658.74</v>
      </c>
    </row>
    <row r="25" spans="1:13" ht="27" customHeight="1">
      <c r="A25" s="126" t="s">
        <v>676</v>
      </c>
      <c r="B25" s="116">
        <f>SUM(B26:B27)</f>
        <v>90481</v>
      </c>
      <c r="C25" s="116">
        <f>SUM(C26:C27)</f>
        <v>77547</v>
      </c>
      <c r="D25" s="116">
        <f>SUM(D26:D27)</f>
        <v>12934</v>
      </c>
      <c r="E25" s="123">
        <v>3211611.05</v>
      </c>
      <c r="G25" s="123">
        <v>1286607.27</v>
      </c>
      <c r="L25" s="127" t="s">
        <v>80</v>
      </c>
      <c r="M25" s="128">
        <v>483.99</v>
      </c>
    </row>
    <row r="26" spans="1:13" ht="27" customHeight="1">
      <c r="A26" s="126" t="s">
        <v>677</v>
      </c>
      <c r="B26" s="116">
        <f t="shared" si="0"/>
        <v>77547</v>
      </c>
      <c r="C26" s="116">
        <v>77547</v>
      </c>
      <c r="D26" s="117"/>
      <c r="E26" s="123">
        <v>1855471.02</v>
      </c>
      <c r="G26" s="123">
        <v>358737.45</v>
      </c>
      <c r="L26" s="127" t="s">
        <v>81</v>
      </c>
      <c r="M26" s="128">
        <v>515.4</v>
      </c>
    </row>
    <row r="27" spans="1:13" ht="27" customHeight="1">
      <c r="A27" s="126" t="s">
        <v>678</v>
      </c>
      <c r="B27" s="116">
        <f t="shared" si="0"/>
        <v>12934</v>
      </c>
      <c r="C27" s="116"/>
      <c r="D27" s="117">
        <v>12934</v>
      </c>
      <c r="E27" s="123">
        <v>917211.62</v>
      </c>
      <c r="G27" s="123">
        <v>178144.66</v>
      </c>
      <c r="L27" s="127" t="s">
        <v>82</v>
      </c>
      <c r="M27" s="128">
        <v>35</v>
      </c>
    </row>
    <row r="28" spans="1:13" ht="27" customHeight="1">
      <c r="A28" s="126" t="s">
        <v>679</v>
      </c>
      <c r="B28" s="116">
        <f>SUM(B29)</f>
        <v>20</v>
      </c>
      <c r="C28" s="116">
        <f>SUM(C29)</f>
        <v>0</v>
      </c>
      <c r="D28" s="116">
        <f>SUM(D29)</f>
        <v>20</v>
      </c>
      <c r="E28" s="123">
        <v>3258655.54</v>
      </c>
      <c r="G28" s="123">
        <v>6323903.79</v>
      </c>
      <c r="L28" s="127" t="s">
        <v>83</v>
      </c>
      <c r="M28" s="128">
        <v>893.29</v>
      </c>
    </row>
    <row r="29" spans="1:13" ht="27" customHeight="1">
      <c r="A29" s="126" t="s">
        <v>680</v>
      </c>
      <c r="B29" s="116">
        <f t="shared" si="0"/>
        <v>20</v>
      </c>
      <c r="C29" s="116"/>
      <c r="D29" s="117">
        <v>20</v>
      </c>
      <c r="E29" s="123">
        <v>4868651.41</v>
      </c>
      <c r="G29" s="123">
        <v>2195153.81</v>
      </c>
      <c r="L29" s="127" t="s">
        <v>84</v>
      </c>
      <c r="M29" s="128">
        <v>147.86</v>
      </c>
    </row>
    <row r="30" spans="1:13" ht="27" customHeight="1">
      <c r="A30" s="126" t="s">
        <v>681</v>
      </c>
      <c r="B30" s="116">
        <f>SUM(B31:B33)</f>
        <v>1207</v>
      </c>
      <c r="C30" s="116">
        <f>SUM(C31:C33)</f>
        <v>1207</v>
      </c>
      <c r="D30" s="116"/>
      <c r="E30" s="123">
        <v>448965.23</v>
      </c>
      <c r="G30" s="123">
        <v>570</v>
      </c>
      <c r="L30" s="127" t="s">
        <v>85</v>
      </c>
      <c r="M30" s="128">
        <v>358.5</v>
      </c>
    </row>
    <row r="31" spans="1:13" ht="27" customHeight="1">
      <c r="A31" s="126" t="s">
        <v>682</v>
      </c>
      <c r="B31" s="116">
        <f t="shared" si="0"/>
        <v>124</v>
      </c>
      <c r="C31" s="116">
        <v>124</v>
      </c>
      <c r="D31" s="117"/>
      <c r="E31" s="123">
        <v>1997598.52</v>
      </c>
      <c r="G31" s="123">
        <v>472925.91</v>
      </c>
      <c r="L31" s="127" t="s">
        <v>86</v>
      </c>
      <c r="M31" s="128">
        <v>546.33</v>
      </c>
    </row>
    <row r="32" spans="1:13" ht="27" customHeight="1">
      <c r="A32" s="126" t="s">
        <v>683</v>
      </c>
      <c r="B32" s="116">
        <f t="shared" si="0"/>
        <v>1012</v>
      </c>
      <c r="C32" s="116">
        <v>1012</v>
      </c>
      <c r="D32" s="117"/>
      <c r="E32" s="123">
        <v>103250.7</v>
      </c>
      <c r="G32" s="123">
        <v>0</v>
      </c>
      <c r="L32" s="127" t="s">
        <v>89</v>
      </c>
      <c r="M32" s="128">
        <v>66.6</v>
      </c>
    </row>
    <row r="33" spans="1:13" ht="27" customHeight="1">
      <c r="A33" s="126" t="s">
        <v>684</v>
      </c>
      <c r="B33" s="116">
        <f t="shared" si="0"/>
        <v>71</v>
      </c>
      <c r="C33" s="116">
        <v>71</v>
      </c>
      <c r="D33" s="117"/>
      <c r="E33" s="123">
        <v>3155700.79</v>
      </c>
      <c r="G33" s="123">
        <v>3288458.08</v>
      </c>
      <c r="L33" s="127" t="s">
        <v>91</v>
      </c>
      <c r="M33" s="128">
        <v>699.86</v>
      </c>
    </row>
    <row r="34" spans="1:4" ht="27" customHeight="1">
      <c r="A34" s="130" t="s">
        <v>44</v>
      </c>
      <c r="B34" s="116">
        <f>B6+B11+B22+B25+B28+B30</f>
        <v>171483</v>
      </c>
      <c r="C34" s="116">
        <f>C6+C11+C22+C25+C28+C30</f>
        <v>144567</v>
      </c>
      <c r="D34" s="116">
        <f>D6+D11+D22+D25+D28+D30</f>
        <v>26916</v>
      </c>
    </row>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sheetData>
  <sheetProtection/>
  <mergeCells count="3">
    <mergeCell ref="A2:D2"/>
    <mergeCell ref="A4:A5"/>
    <mergeCell ref="B4:D4"/>
  </mergeCells>
  <printOptions/>
  <pageMargins left="0.7086614173228347" right="0.7086614173228347" top="0.7480314960629921" bottom="0.7480314960629921" header="0.31496062992125984" footer="0.31496062992125984"/>
  <pageSetup fitToHeight="3"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D15"/>
  <sheetViews>
    <sheetView zoomScalePageLayoutView="0" workbookViewId="0" topLeftCell="A1">
      <selection activeCell="D13" sqref="D13"/>
    </sheetView>
  </sheetViews>
  <sheetFormatPr defaultColWidth="9.00390625" defaultRowHeight="14.25"/>
  <cols>
    <col min="1" max="1" width="30.375" style="0" customWidth="1"/>
    <col min="2" max="2" width="27.00390625" style="0" customWidth="1"/>
    <col min="3" max="3" width="39.00390625" style="0" customWidth="1"/>
    <col min="4" max="4" width="28.25390625" style="0" customWidth="1"/>
  </cols>
  <sheetData>
    <row r="1" ht="23.25" customHeight="1">
      <c r="A1" s="3" t="s">
        <v>16</v>
      </c>
    </row>
    <row r="2" spans="1:4" ht="42" customHeight="1">
      <c r="A2" s="169" t="s">
        <v>255</v>
      </c>
      <c r="B2" s="169"/>
      <c r="C2" s="169"/>
      <c r="D2" s="169"/>
    </row>
    <row r="3" ht="24" customHeight="1">
      <c r="D3" s="50" t="s">
        <v>0</v>
      </c>
    </row>
    <row r="4" spans="1:4" ht="35.25" customHeight="1">
      <c r="A4" s="37" t="s">
        <v>6</v>
      </c>
      <c r="B4" s="37" t="s">
        <v>34</v>
      </c>
      <c r="C4" s="37" t="s">
        <v>6</v>
      </c>
      <c r="D4" s="37" t="s">
        <v>34</v>
      </c>
    </row>
    <row r="5" spans="1:4" ht="35.25" customHeight="1">
      <c r="A5" s="38" t="s">
        <v>35</v>
      </c>
      <c r="B5" s="48">
        <f>SUM(B6:B9)</f>
        <v>1919925</v>
      </c>
      <c r="C5" s="38" t="s">
        <v>36</v>
      </c>
      <c r="D5" s="47">
        <f>SUM(D6:D9)</f>
        <v>1975213.21</v>
      </c>
    </row>
    <row r="6" spans="1:4" ht="35.25" customHeight="1">
      <c r="A6" s="38" t="s">
        <v>37</v>
      </c>
      <c r="B6" s="49">
        <f>'2019年一般公共预算收入执行情况表'!C6</f>
        <v>1755863</v>
      </c>
      <c r="C6" s="38" t="s">
        <v>38</v>
      </c>
      <c r="D6" s="47">
        <f>'2019年一般公共预算支出执行情况表'!C26</f>
        <v>1119258.09</v>
      </c>
    </row>
    <row r="7" spans="1:4" ht="35.25" customHeight="1">
      <c r="A7" s="38" t="s">
        <v>39</v>
      </c>
      <c r="B7" s="48">
        <v>17322</v>
      </c>
      <c r="C7" s="38" t="s">
        <v>233</v>
      </c>
      <c r="D7" s="47">
        <f>'2019年一般公共预算支出执行情况表'!C29</f>
        <v>102661.12</v>
      </c>
    </row>
    <row r="8" spans="1:4" ht="35.25" customHeight="1">
      <c r="A8" s="38" t="s">
        <v>40</v>
      </c>
      <c r="B8" s="107">
        <v>131740</v>
      </c>
      <c r="C8" s="108" t="s">
        <v>234</v>
      </c>
      <c r="D8" s="109">
        <v>738294</v>
      </c>
    </row>
    <row r="9" spans="1:4" ht="35.25" customHeight="1">
      <c r="A9" s="38" t="s">
        <v>236</v>
      </c>
      <c r="B9" s="107">
        <v>15000</v>
      </c>
      <c r="C9" s="108" t="s">
        <v>235</v>
      </c>
      <c r="D9" s="39">
        <v>15000</v>
      </c>
    </row>
    <row r="10" spans="1:4" ht="35.25" customHeight="1">
      <c r="A10" s="38"/>
      <c r="B10" s="107"/>
      <c r="C10" s="108"/>
      <c r="D10" s="39"/>
    </row>
    <row r="11" spans="1:4" ht="35.25" customHeight="1">
      <c r="A11" s="38" t="s">
        <v>52</v>
      </c>
      <c r="B11" s="107">
        <f>SUM(B12:B14)</f>
        <v>112005</v>
      </c>
      <c r="C11" s="108" t="s">
        <v>53</v>
      </c>
      <c r="D11" s="109">
        <f>SUM(D12:D14)</f>
        <v>56716.79000000004</v>
      </c>
    </row>
    <row r="12" spans="1:4" ht="35.25" customHeight="1">
      <c r="A12" s="38" t="s">
        <v>41</v>
      </c>
      <c r="B12" s="107">
        <v>17550</v>
      </c>
      <c r="C12" s="108" t="s">
        <v>41</v>
      </c>
      <c r="D12" s="110">
        <v>23893</v>
      </c>
    </row>
    <row r="13" spans="1:4" ht="35.25" customHeight="1">
      <c r="A13" s="38" t="s">
        <v>238</v>
      </c>
      <c r="B13" s="48">
        <v>94455</v>
      </c>
      <c r="C13" s="38" t="s">
        <v>238</v>
      </c>
      <c r="D13" s="43">
        <f>B15-D5-D12</f>
        <v>32823.79000000004</v>
      </c>
    </row>
    <row r="14" spans="1:4" ht="35.25" customHeight="1">
      <c r="A14" s="40" t="s">
        <v>43</v>
      </c>
      <c r="B14" s="48"/>
      <c r="C14" s="40" t="s">
        <v>43</v>
      </c>
      <c r="D14" s="37"/>
    </row>
    <row r="15" spans="1:4" ht="35.25" customHeight="1">
      <c r="A15" s="39" t="s">
        <v>42</v>
      </c>
      <c r="B15" s="48">
        <f>SUM(B5,B11)</f>
        <v>2031930</v>
      </c>
      <c r="C15" s="39" t="s">
        <v>42</v>
      </c>
      <c r="D15" s="47">
        <f>SUM(D5,D11)</f>
        <v>2031930</v>
      </c>
    </row>
  </sheetData>
  <sheetProtection/>
  <mergeCells count="1">
    <mergeCell ref="A2:D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2" r:id="rId1"/>
</worksheet>
</file>

<file path=xl/worksheets/sheet7.xml><?xml version="1.0" encoding="utf-8"?>
<worksheet xmlns="http://schemas.openxmlformats.org/spreadsheetml/2006/main" xmlns:r="http://schemas.openxmlformats.org/officeDocument/2006/relationships">
  <dimension ref="A1:C38"/>
  <sheetViews>
    <sheetView zoomScalePageLayoutView="0" workbookViewId="0" topLeftCell="A1">
      <selection activeCell="A1" sqref="A1:C1"/>
    </sheetView>
  </sheetViews>
  <sheetFormatPr defaultColWidth="9.00390625" defaultRowHeight="14.25"/>
  <cols>
    <col min="1" max="1" width="57.50390625" style="0" bestFit="1" customWidth="1"/>
    <col min="2" max="2" width="15.25390625" style="0" bestFit="1" customWidth="1"/>
    <col min="3" max="3" width="18.00390625" style="0" bestFit="1" customWidth="1"/>
  </cols>
  <sheetData>
    <row r="1" spans="1:3" ht="22.5">
      <c r="A1" s="170" t="s">
        <v>752</v>
      </c>
      <c r="B1" s="170"/>
      <c r="C1" s="170"/>
    </row>
    <row r="2" spans="1:3" ht="18.75">
      <c r="A2" s="134"/>
      <c r="B2" s="134"/>
      <c r="C2" s="135" t="s">
        <v>8</v>
      </c>
    </row>
    <row r="3" spans="1:3" ht="18.75">
      <c r="A3" s="133" t="s">
        <v>692</v>
      </c>
      <c r="B3" s="133" t="s">
        <v>693</v>
      </c>
      <c r="C3" s="133" t="s">
        <v>694</v>
      </c>
    </row>
    <row r="4" spans="1:3" ht="18.75">
      <c r="A4" s="136" t="s">
        <v>695</v>
      </c>
      <c r="B4" s="136"/>
      <c r="C4" s="136"/>
    </row>
    <row r="5" spans="1:3" ht="18.75">
      <c r="A5" s="136" t="s">
        <v>696</v>
      </c>
      <c r="B5" s="137">
        <v>9686</v>
      </c>
      <c r="C5" s="136">
        <v>9686</v>
      </c>
    </row>
    <row r="6" spans="1:3" ht="18.75">
      <c r="A6" s="136" t="s">
        <v>697</v>
      </c>
      <c r="B6" s="137"/>
      <c r="C6" s="136"/>
    </row>
    <row r="7" spans="1:3" ht="18.75">
      <c r="A7" s="136" t="s">
        <v>698</v>
      </c>
      <c r="B7" s="137">
        <v>6262</v>
      </c>
      <c r="C7" s="136">
        <v>6262</v>
      </c>
    </row>
    <row r="8" spans="1:3" ht="18.75">
      <c r="A8" s="136" t="s">
        <v>699</v>
      </c>
      <c r="B8" s="137"/>
      <c r="C8" s="136"/>
    </row>
    <row r="9" spans="1:3" ht="18.75">
      <c r="A9" s="136" t="s">
        <v>700</v>
      </c>
      <c r="B9" s="137">
        <v>1374</v>
      </c>
      <c r="C9" s="136">
        <v>1374</v>
      </c>
    </row>
    <row r="10" spans="1:3" ht="18.75">
      <c r="A10" s="136" t="s">
        <v>701</v>
      </c>
      <c r="B10" s="137"/>
      <c r="C10" s="136"/>
    </row>
    <row r="11" spans="1:3" ht="18.75">
      <c r="A11" s="136" t="s">
        <v>702</v>
      </c>
      <c r="B11" s="137">
        <v>5000</v>
      </c>
      <c r="C11" s="136"/>
    </row>
    <row r="12" spans="1:3" ht="18.75">
      <c r="A12" s="136" t="s">
        <v>703</v>
      </c>
      <c r="B12" s="137"/>
      <c r="C12" s="136"/>
    </row>
    <row r="13" spans="1:3" ht="18.75">
      <c r="A13" s="136" t="s">
        <v>704</v>
      </c>
      <c r="B13" s="137"/>
      <c r="C13" s="136"/>
    </row>
    <row r="14" spans="1:3" ht="18.75">
      <c r="A14" s="136" t="s">
        <v>705</v>
      </c>
      <c r="B14" s="137">
        <v>10000</v>
      </c>
      <c r="C14" s="136">
        <v>15431</v>
      </c>
    </row>
    <row r="15" spans="1:3" ht="18.75">
      <c r="A15" s="136" t="s">
        <v>706</v>
      </c>
      <c r="B15" s="137"/>
      <c r="C15" s="136"/>
    </row>
    <row r="16" spans="1:3" ht="18.75">
      <c r="A16" s="136" t="s">
        <v>707</v>
      </c>
      <c r="B16" s="137"/>
      <c r="C16" s="136"/>
    </row>
    <row r="17" spans="1:3" ht="18.75">
      <c r="A17" s="136" t="s">
        <v>708</v>
      </c>
      <c r="B17" s="137"/>
      <c r="C17" s="136"/>
    </row>
    <row r="18" spans="1:3" ht="18.75">
      <c r="A18" s="136" t="s">
        <v>709</v>
      </c>
      <c r="B18" s="137"/>
      <c r="C18" s="136"/>
    </row>
    <row r="19" spans="1:3" ht="18.75">
      <c r="A19" s="136" t="s">
        <v>710</v>
      </c>
      <c r="B19" s="137"/>
      <c r="C19" s="136"/>
    </row>
    <row r="20" spans="1:3" ht="18.75">
      <c r="A20" s="136" t="s">
        <v>711</v>
      </c>
      <c r="B20" s="137"/>
      <c r="C20" s="136">
        <v>2413</v>
      </c>
    </row>
    <row r="21" spans="1:3" ht="18.75">
      <c r="A21" s="136" t="s">
        <v>712</v>
      </c>
      <c r="B21" s="137"/>
      <c r="C21" s="136"/>
    </row>
    <row r="22" spans="1:3" ht="18.75">
      <c r="A22" s="136" t="s">
        <v>713</v>
      </c>
      <c r="B22" s="137"/>
      <c r="C22" s="136"/>
    </row>
    <row r="23" spans="1:3" ht="18.75">
      <c r="A23" s="136" t="s">
        <v>714</v>
      </c>
      <c r="B23" s="137"/>
      <c r="C23" s="136"/>
    </row>
    <row r="24" spans="1:3" ht="18.75">
      <c r="A24" s="136" t="s">
        <v>715</v>
      </c>
      <c r="B24" s="137"/>
      <c r="C24" s="136"/>
    </row>
    <row r="25" spans="1:3" ht="18.75">
      <c r="A25" s="136" t="s">
        <v>716</v>
      </c>
      <c r="B25" s="137"/>
      <c r="C25" s="136"/>
    </row>
    <row r="26" spans="1:3" ht="18.75">
      <c r="A26" s="136" t="s">
        <v>717</v>
      </c>
      <c r="B26" s="137"/>
      <c r="C26" s="136"/>
    </row>
    <row r="27" spans="1:3" ht="18.75">
      <c r="A27" s="136" t="s">
        <v>718</v>
      </c>
      <c r="B27" s="137"/>
      <c r="C27" s="136"/>
    </row>
    <row r="28" spans="1:3" ht="18.75">
      <c r="A28" s="136" t="s">
        <v>719</v>
      </c>
      <c r="B28" s="137"/>
      <c r="C28" s="136"/>
    </row>
    <row r="29" spans="1:3" ht="18.75">
      <c r="A29" s="136" t="s">
        <v>720</v>
      </c>
      <c r="B29" s="137"/>
      <c r="C29" s="136"/>
    </row>
    <row r="30" spans="1:3" ht="18.75">
      <c r="A30" s="136" t="s">
        <v>721</v>
      </c>
      <c r="B30" s="137"/>
      <c r="C30" s="136"/>
    </row>
    <row r="31" spans="1:3" ht="18.75">
      <c r="A31" s="136" t="s">
        <v>722</v>
      </c>
      <c r="B31" s="137"/>
      <c r="C31" s="136"/>
    </row>
    <row r="32" spans="1:3" ht="18.75">
      <c r="A32" s="136" t="s">
        <v>723</v>
      </c>
      <c r="B32" s="137"/>
      <c r="C32" s="136"/>
    </row>
    <row r="33" spans="1:3" ht="18.75">
      <c r="A33" s="136" t="s">
        <v>724</v>
      </c>
      <c r="B33" s="137"/>
      <c r="C33" s="136"/>
    </row>
    <row r="34" spans="1:3" ht="18.75">
      <c r="A34" s="136" t="s">
        <v>725</v>
      </c>
      <c r="B34" s="137"/>
      <c r="C34" s="136"/>
    </row>
    <row r="35" spans="1:3" ht="18.75">
      <c r="A35" s="136" t="s">
        <v>726</v>
      </c>
      <c r="B35" s="137"/>
      <c r="C35" s="136"/>
    </row>
    <row r="36" spans="1:3" ht="18.75">
      <c r="A36" s="136" t="s">
        <v>727</v>
      </c>
      <c r="B36" s="137"/>
      <c r="C36" s="136"/>
    </row>
    <row r="37" spans="1:3" ht="18.75">
      <c r="A37" s="136" t="s">
        <v>728</v>
      </c>
      <c r="B37" s="137">
        <v>989</v>
      </c>
      <c r="C37" s="136">
        <v>5879</v>
      </c>
    </row>
    <row r="38" spans="1:3" ht="18.75">
      <c r="A38" s="132" t="s">
        <v>729</v>
      </c>
      <c r="B38" s="138">
        <v>33311</v>
      </c>
      <c r="C38" s="136">
        <v>41045</v>
      </c>
    </row>
  </sheetData>
  <sheetProtection/>
  <mergeCells count="1">
    <mergeCell ref="A1:C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25"/>
  <sheetViews>
    <sheetView zoomScalePageLayoutView="0" workbookViewId="0" topLeftCell="A1">
      <selection activeCell="G34" sqref="G34"/>
    </sheetView>
  </sheetViews>
  <sheetFormatPr defaultColWidth="9.00390625" defaultRowHeight="14.25"/>
  <cols>
    <col min="1" max="1" width="30.125" style="0" bestFit="1" customWidth="1"/>
    <col min="2" max="3" width="18.00390625" style="0" bestFit="1" customWidth="1"/>
  </cols>
  <sheetData>
    <row r="1" spans="1:3" ht="22.5">
      <c r="A1" s="171" t="s">
        <v>753</v>
      </c>
      <c r="B1" s="171"/>
      <c r="C1" s="171"/>
    </row>
    <row r="2" spans="1:3" ht="18.75">
      <c r="A2" s="148"/>
      <c r="B2" s="148"/>
      <c r="C2" s="151" t="s">
        <v>8</v>
      </c>
    </row>
    <row r="3" spans="1:3" ht="18.75">
      <c r="A3" s="150" t="s">
        <v>692</v>
      </c>
      <c r="B3" s="150" t="s">
        <v>730</v>
      </c>
      <c r="C3" s="150" t="s">
        <v>694</v>
      </c>
    </row>
    <row r="4" spans="1:3" ht="18.75">
      <c r="A4" s="149" t="s">
        <v>731</v>
      </c>
      <c r="B4" s="152"/>
      <c r="C4" s="149"/>
    </row>
    <row r="5" spans="1:3" ht="18.75">
      <c r="A5" s="149" t="s">
        <v>732</v>
      </c>
      <c r="B5" s="152">
        <v>120</v>
      </c>
      <c r="C5" s="149">
        <v>2179</v>
      </c>
    </row>
    <row r="6" spans="1:3" ht="18.75">
      <c r="A6" s="149" t="s">
        <v>733</v>
      </c>
      <c r="B6" s="152"/>
      <c r="C6" s="149">
        <v>0</v>
      </c>
    </row>
    <row r="7" spans="1:3" ht="18.75">
      <c r="A7" s="149" t="s">
        <v>734</v>
      </c>
      <c r="B7" s="152"/>
      <c r="C7" s="149">
        <v>13</v>
      </c>
    </row>
    <row r="8" spans="1:3" ht="18.75">
      <c r="A8" s="149" t="s">
        <v>735</v>
      </c>
      <c r="B8" s="152">
        <v>981</v>
      </c>
      <c r="C8" s="149">
        <v>0</v>
      </c>
    </row>
    <row r="9" spans="1:3" ht="18.75">
      <c r="A9" s="149" t="s">
        <v>736</v>
      </c>
      <c r="B9" s="152">
        <v>24306</v>
      </c>
      <c r="C9" s="149">
        <v>20502</v>
      </c>
    </row>
    <row r="10" spans="1:3" ht="18.75">
      <c r="A10" s="149" t="s">
        <v>737</v>
      </c>
      <c r="B10" s="152">
        <v>9410</v>
      </c>
      <c r="C10" s="149">
        <v>24250</v>
      </c>
    </row>
    <row r="11" spans="1:3" ht="18.75">
      <c r="A11" s="149" t="s">
        <v>738</v>
      </c>
      <c r="B11" s="152">
        <v>205</v>
      </c>
      <c r="C11" s="149">
        <v>211</v>
      </c>
    </row>
    <row r="12" spans="1:3" ht="18.75">
      <c r="A12" s="149" t="s">
        <v>739</v>
      </c>
      <c r="B12" s="152">
        <v>7153</v>
      </c>
      <c r="C12" s="149">
        <v>455</v>
      </c>
    </row>
    <row r="13" spans="1:3" ht="18.75">
      <c r="A13" s="149" t="s">
        <v>740</v>
      </c>
      <c r="B13" s="152">
        <v>150</v>
      </c>
      <c r="C13" s="149">
        <v>603</v>
      </c>
    </row>
    <row r="14" spans="1:3" ht="18.75">
      <c r="A14" s="149" t="s">
        <v>741</v>
      </c>
      <c r="B14" s="152">
        <v>420</v>
      </c>
      <c r="C14" s="149">
        <v>476</v>
      </c>
    </row>
    <row r="15" spans="1:3" ht="18.75">
      <c r="A15" s="149" t="s">
        <v>742</v>
      </c>
      <c r="B15" s="152">
        <v>22</v>
      </c>
      <c r="C15" s="149">
        <v>572</v>
      </c>
    </row>
    <row r="16" spans="1:3" ht="18.75">
      <c r="A16" s="149" t="s">
        <v>743</v>
      </c>
      <c r="B16" s="152">
        <v>332</v>
      </c>
      <c r="C16" s="149">
        <v>150</v>
      </c>
    </row>
    <row r="17" spans="1:3" ht="18.75">
      <c r="A17" s="149" t="s">
        <v>744</v>
      </c>
      <c r="B17" s="152"/>
      <c r="C17" s="149">
        <v>55</v>
      </c>
    </row>
    <row r="18" spans="1:3" ht="18.75">
      <c r="A18" s="149" t="s">
        <v>745</v>
      </c>
      <c r="B18" s="152">
        <v>13010</v>
      </c>
      <c r="C18" s="149">
        <v>4638</v>
      </c>
    </row>
    <row r="19" spans="1:3" ht="18.75">
      <c r="A19" s="149" t="s">
        <v>746</v>
      </c>
      <c r="B19" s="152">
        <v>5428</v>
      </c>
      <c r="C19" s="149">
        <v>7466</v>
      </c>
    </row>
    <row r="20" spans="1:3" ht="18.75">
      <c r="A20" s="149" t="s">
        <v>747</v>
      </c>
      <c r="B20" s="152"/>
      <c r="C20" s="149">
        <v>0</v>
      </c>
    </row>
    <row r="21" spans="1:3" ht="18.75">
      <c r="A21" s="149" t="s">
        <v>748</v>
      </c>
      <c r="B21" s="152"/>
      <c r="C21" s="149">
        <v>30</v>
      </c>
    </row>
    <row r="22" spans="1:3" ht="18.75">
      <c r="A22" s="149" t="s">
        <v>749</v>
      </c>
      <c r="B22" s="152">
        <v>2450</v>
      </c>
      <c r="C22" s="149">
        <v>0</v>
      </c>
    </row>
    <row r="23" spans="1:3" ht="18.75">
      <c r="A23" s="149" t="s">
        <v>750</v>
      </c>
      <c r="B23" s="152"/>
      <c r="C23" s="149">
        <v>0</v>
      </c>
    </row>
    <row r="24" spans="1:3" ht="18.75">
      <c r="A24" s="149" t="s">
        <v>219</v>
      </c>
      <c r="B24" s="152">
        <v>24</v>
      </c>
      <c r="C24" s="149">
        <v>16</v>
      </c>
    </row>
    <row r="25" spans="1:3" ht="18.75">
      <c r="A25" s="149" t="s">
        <v>751</v>
      </c>
      <c r="B25" s="149">
        <v>64011</v>
      </c>
      <c r="C25" s="149">
        <v>61616</v>
      </c>
    </row>
  </sheetData>
  <sheetProtection/>
  <mergeCells count="1">
    <mergeCell ref="A1:C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E20"/>
  <sheetViews>
    <sheetView zoomScalePageLayoutView="0" workbookViewId="0" topLeftCell="A1">
      <selection activeCell="B18" sqref="B18"/>
    </sheetView>
  </sheetViews>
  <sheetFormatPr defaultColWidth="9.00390625" defaultRowHeight="14.25"/>
  <cols>
    <col min="1" max="1" width="31.75390625" style="21" customWidth="1"/>
    <col min="2" max="2" width="16.00390625" style="21" customWidth="1"/>
    <col min="3" max="3" width="16.00390625" style="22" customWidth="1"/>
    <col min="4" max="4" width="14.375" style="23" customWidth="1"/>
    <col min="5" max="16384" width="9.00390625" style="24" customWidth="1"/>
  </cols>
  <sheetData>
    <row r="1" ht="18.75" customHeight="1">
      <c r="A1" s="3" t="s">
        <v>33</v>
      </c>
    </row>
    <row r="2" spans="1:4" ht="19.5" customHeight="1">
      <c r="A2" s="156" t="s">
        <v>246</v>
      </c>
      <c r="B2" s="156"/>
      <c r="C2" s="156"/>
      <c r="D2" s="156"/>
    </row>
    <row r="3" spans="1:4" ht="15" customHeight="1">
      <c r="A3" s="156"/>
      <c r="B3" s="156"/>
      <c r="C3" s="156"/>
      <c r="D3" s="156"/>
    </row>
    <row r="4" spans="1:4" ht="19.5" customHeight="1">
      <c r="A4" s="25"/>
      <c r="B4" s="25"/>
      <c r="C4" s="172" t="s">
        <v>8</v>
      </c>
      <c r="D4" s="172"/>
    </row>
    <row r="5" spans="1:4" s="30" customFormat="1" ht="39" customHeight="1">
      <c r="A5" s="28" t="s">
        <v>1</v>
      </c>
      <c r="B5" s="8" t="s">
        <v>248</v>
      </c>
      <c r="C5" s="83" t="s">
        <v>247</v>
      </c>
      <c r="D5" s="29" t="s">
        <v>2</v>
      </c>
    </row>
    <row r="6" spans="1:4" ht="36" customHeight="1">
      <c r="A6" s="31" t="s">
        <v>17</v>
      </c>
      <c r="B6" s="61">
        <f>B7+B13</f>
        <v>1896000</v>
      </c>
      <c r="C6" s="13">
        <f>'2019年一般公共预算收入执行情况表'!C6</f>
        <v>1755863</v>
      </c>
      <c r="D6" s="32">
        <f>SUM(B6/C6-1)*100</f>
        <v>7.981089640820493</v>
      </c>
    </row>
    <row r="7" spans="1:4" ht="36" customHeight="1">
      <c r="A7" s="11" t="s">
        <v>3</v>
      </c>
      <c r="B7" s="61">
        <f>SUM(B8:B12)</f>
        <v>1792700</v>
      </c>
      <c r="C7" s="13">
        <f>'2019年一般公共预算收入执行情况表'!C7</f>
        <v>1662371</v>
      </c>
      <c r="D7" s="32">
        <f aca="true" t="shared" si="0" ref="D7:D18">SUM(B7/C7-1)*100</f>
        <v>7.839946678569354</v>
      </c>
    </row>
    <row r="8" spans="1:4" ht="36" customHeight="1">
      <c r="A8" s="11" t="s">
        <v>30</v>
      </c>
      <c r="B8" s="60">
        <v>760000</v>
      </c>
      <c r="C8" s="13">
        <f>'2019年一般公共预算收入执行情况表'!C8</f>
        <v>697954</v>
      </c>
      <c r="D8" s="32">
        <f t="shared" si="0"/>
        <v>8.88969760184768</v>
      </c>
    </row>
    <row r="9" spans="1:4" ht="36" customHeight="1">
      <c r="A9" s="11" t="s">
        <v>23</v>
      </c>
      <c r="B9" s="59">
        <f>352000+5000</f>
        <v>357000</v>
      </c>
      <c r="C9" s="13">
        <f>'2019年一般公共预算收入执行情况表'!C9</f>
        <v>353110</v>
      </c>
      <c r="D9" s="32">
        <f t="shared" si="0"/>
        <v>1.1016397156693447</v>
      </c>
    </row>
    <row r="10" spans="1:4" ht="36" customHeight="1">
      <c r="A10" s="11" t="s">
        <v>24</v>
      </c>
      <c r="B10" s="59">
        <f>339000-5000</f>
        <v>334000</v>
      </c>
      <c r="C10" s="13">
        <f>'2019年一般公共预算收入执行情况表'!C10</f>
        <v>289913</v>
      </c>
      <c r="D10" s="32">
        <f t="shared" si="0"/>
        <v>15.206975885869213</v>
      </c>
    </row>
    <row r="11" spans="1:4" ht="36" customHeight="1">
      <c r="A11" s="11" t="s">
        <v>25</v>
      </c>
      <c r="B11" s="59">
        <f>140000-300-4000</f>
        <v>135700</v>
      </c>
      <c r="C11" s="13">
        <f>'2019年一般公共预算收入执行情况表'!C11</f>
        <v>116586</v>
      </c>
      <c r="D11" s="32">
        <f t="shared" si="0"/>
        <v>16.394764379942693</v>
      </c>
    </row>
    <row r="12" spans="1:4" ht="36" customHeight="1">
      <c r="A12" s="11" t="s">
        <v>26</v>
      </c>
      <c r="B12" s="59">
        <f>202000+4000</f>
        <v>206000</v>
      </c>
      <c r="C12" s="13">
        <f>'2019年一般公共预算收入执行情况表'!C12</f>
        <v>204808</v>
      </c>
      <c r="D12" s="32">
        <f t="shared" si="0"/>
        <v>0.582008515292376</v>
      </c>
    </row>
    <row r="13" spans="1:4" ht="36" customHeight="1">
      <c r="A13" s="11" t="s">
        <v>4</v>
      </c>
      <c r="B13" s="59">
        <f>SUM(B14:B16)</f>
        <v>103300</v>
      </c>
      <c r="C13" s="13">
        <f>'2019年一般公共预算收入执行情况表'!C13</f>
        <v>93492</v>
      </c>
      <c r="D13" s="32">
        <f t="shared" si="0"/>
        <v>10.4907371753733</v>
      </c>
    </row>
    <row r="14" spans="1:4" ht="36" customHeight="1">
      <c r="A14" s="11" t="s">
        <v>5</v>
      </c>
      <c r="B14" s="61">
        <v>100000</v>
      </c>
      <c r="C14" s="13">
        <f>'2019年一般公共预算收入执行情况表'!C14</f>
        <v>90686</v>
      </c>
      <c r="D14" s="32">
        <f t="shared" si="0"/>
        <v>10.27060406236906</v>
      </c>
    </row>
    <row r="15" spans="1:4" ht="36" customHeight="1">
      <c r="A15" s="46" t="s">
        <v>106</v>
      </c>
      <c r="B15" s="13">
        <v>2500</v>
      </c>
      <c r="C15" s="13">
        <f>'2019年一般公共预算收入执行情况表'!C15</f>
        <v>2127</v>
      </c>
      <c r="D15" s="32">
        <f t="shared" si="0"/>
        <v>17.536436295251523</v>
      </c>
    </row>
    <row r="16" spans="1:4" ht="36" customHeight="1">
      <c r="A16" s="46" t="s">
        <v>107</v>
      </c>
      <c r="B16" s="13">
        <v>800</v>
      </c>
      <c r="C16" s="13">
        <f>'2019年一般公共预算收入执行情况表'!C16</f>
        <v>679</v>
      </c>
      <c r="D16" s="32">
        <f t="shared" si="0"/>
        <v>17.82032400589102</v>
      </c>
    </row>
    <row r="17" spans="1:4" ht="36" customHeight="1">
      <c r="A17" s="18" t="s">
        <v>29</v>
      </c>
      <c r="B17" s="59">
        <f>B8+B9*1.5+B10*1.5+1000</f>
        <v>1797500</v>
      </c>
      <c r="C17" s="13">
        <f>'2019年一般公共预算收入执行情况表'!C17</f>
        <v>1663575</v>
      </c>
      <c r="D17" s="32">
        <f t="shared" si="0"/>
        <v>8.050433554243131</v>
      </c>
    </row>
    <row r="18" spans="1:4" ht="36" customHeight="1">
      <c r="A18" s="31" t="s">
        <v>7</v>
      </c>
      <c r="B18" s="19">
        <f>B17+B6</f>
        <v>3693500</v>
      </c>
      <c r="C18" s="13">
        <f>'2019年一般公共预算收入执行情况表'!C18</f>
        <v>3419438</v>
      </c>
      <c r="D18" s="32">
        <f t="shared" si="0"/>
        <v>8.01482582810391</v>
      </c>
    </row>
    <row r="19" spans="2:5" ht="14.25">
      <c r="B19" s="34"/>
      <c r="C19" s="34"/>
      <c r="D19" s="34"/>
      <c r="E19" s="34"/>
    </row>
    <row r="20" spans="2:5" ht="14.25">
      <c r="B20" s="34"/>
      <c r="C20" s="34"/>
      <c r="D20" s="34"/>
      <c r="E20" s="34"/>
    </row>
  </sheetData>
  <sheetProtection/>
  <mergeCells count="2">
    <mergeCell ref="A2:D3"/>
    <mergeCell ref="C4:D4"/>
  </mergeCells>
  <printOptions horizontalCentered="1"/>
  <pageMargins left="0.5511811023622047" right="0.5511811023622047"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夏继东</dc:creator>
  <cp:keywords/>
  <dc:description/>
  <cp:lastModifiedBy>xbany</cp:lastModifiedBy>
  <cp:lastPrinted>2020-01-02T10:38:04Z</cp:lastPrinted>
  <dcterms:created xsi:type="dcterms:W3CDTF">2012-07-03T01:23:35Z</dcterms:created>
  <dcterms:modified xsi:type="dcterms:W3CDTF">2023-12-26T00:58:07Z</dcterms:modified>
  <cp:category/>
  <cp:version/>
  <cp:contentType/>
  <cp:contentStatus/>
</cp:coreProperties>
</file>