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35" windowHeight="9885" tabRatio="602" firstSheet="3" activeTab="6"/>
  </bookViews>
  <sheets>
    <sheet name="一般公共预算收入" sheetId="1" r:id="rId1"/>
    <sheet name="一般公共预算支出" sheetId="2" r:id="rId2"/>
    <sheet name="一般公共预算收支平衡表" sheetId="3" r:id="rId3"/>
    <sheet name="政府性基金收支" sheetId="4" r:id="rId4"/>
    <sheet name="政府性基金支出明细表" sheetId="5" r:id="rId5"/>
    <sheet name="政府性基金收支平衡表" sheetId="6" r:id="rId6"/>
    <sheet name="机关事业单位基本养老保险基金收支" sheetId="7" r:id="rId7"/>
    <sheet name="地方政府债务情况表" sheetId="8" r:id="rId8"/>
  </sheets>
  <definedNames>
    <definedName name="_xlnm._FilterDatabase" localSheetId="1" hidden="1">一般公共预算支出!$A$4:$B$132</definedName>
    <definedName name="_xlnm.Print_Area" localSheetId="3">政府性基金收支!$A$1:$D$26</definedName>
  </definedNames>
  <calcPr calcId="144525" concurrentCalc="0"/>
</workbook>
</file>

<file path=xl/sharedStrings.xml><?xml version="1.0" encoding="utf-8"?>
<sst xmlns="http://schemas.openxmlformats.org/spreadsheetml/2006/main" count="188">
  <si>
    <t>附表一</t>
  </si>
  <si>
    <t>2023年滨江区一般公共预算收入预期调整表</t>
  </si>
  <si>
    <t>单位：万元</t>
  </si>
  <si>
    <t>项  目</t>
  </si>
  <si>
    <t>年初预期数</t>
  </si>
  <si>
    <t>调整预期数</t>
  </si>
  <si>
    <t>上年实绩数</t>
  </si>
  <si>
    <t>调整数比上年%</t>
  </si>
  <si>
    <t>一般公共预算收入小计</t>
  </si>
  <si>
    <t>一、税收收入</t>
  </si>
  <si>
    <t>1、增值税50%部分</t>
  </si>
  <si>
    <t>2、企业所得税40%部分</t>
  </si>
  <si>
    <t>3、个人所得税40%部分</t>
  </si>
  <si>
    <t>4、城市维护建设税</t>
  </si>
  <si>
    <t>5、其他税收</t>
  </si>
  <si>
    <t>二、非税收入</t>
  </si>
  <si>
    <t>1、专项收入</t>
  </si>
  <si>
    <t>2、罚没收入</t>
  </si>
  <si>
    <t>3、国有资源（资产）有偿使用收入</t>
  </si>
  <si>
    <t>4、行政事业性收费收入</t>
  </si>
  <si>
    <t>中央税收小计</t>
  </si>
  <si>
    <t>财政总收入合计</t>
  </si>
  <si>
    <t>附表二</t>
  </si>
  <si>
    <t>2023年滨江区一般公共预算支出调整预算表</t>
  </si>
  <si>
    <t>单位:万元</t>
  </si>
  <si>
    <t>项      目</t>
  </si>
  <si>
    <t>年初预算数</t>
  </si>
  <si>
    <t>调整预算数</t>
  </si>
  <si>
    <t>上年实际数</t>
  </si>
  <si>
    <t>小计</t>
  </si>
  <si>
    <t>其中：区本级</t>
  </si>
  <si>
    <t>其中：省市转移支付</t>
  </si>
  <si>
    <t>1、一般公共服务支出</t>
  </si>
  <si>
    <t>2、国防支出</t>
  </si>
  <si>
    <t>3、公共安全支出</t>
  </si>
  <si>
    <t>4、教育支出</t>
  </si>
  <si>
    <t>5、科学技术支出</t>
  </si>
  <si>
    <t>6、文化旅游体育与传媒支出</t>
  </si>
  <si>
    <t>7、社会保障和就业支出</t>
  </si>
  <si>
    <t>8、卫生健康支出</t>
  </si>
  <si>
    <t>9、节能环保支出</t>
  </si>
  <si>
    <t>10、城乡社区支出</t>
  </si>
  <si>
    <t>11、农林水支出</t>
  </si>
  <si>
    <t>12、资源勘探信息等支出</t>
  </si>
  <si>
    <t>13、商业服务业等支出</t>
  </si>
  <si>
    <t>14、援助其他地区支出</t>
  </si>
  <si>
    <t>15、自然资源海洋气象等支出</t>
  </si>
  <si>
    <t>16、住房保障支出</t>
  </si>
  <si>
    <t>17、灾害防治及应急管理支出</t>
  </si>
  <si>
    <t>18、预备费</t>
  </si>
  <si>
    <t>19、其他支出</t>
  </si>
  <si>
    <t>20、债务付息支出</t>
  </si>
  <si>
    <t>21、债务发行费用支出</t>
  </si>
  <si>
    <t>合 计</t>
  </si>
  <si>
    <t>附表三</t>
  </si>
  <si>
    <t>2023年滨江区一般公共预算调整预期（预算）收支平衡表</t>
  </si>
  <si>
    <t>项   目</t>
  </si>
  <si>
    <t>收    入</t>
  </si>
  <si>
    <t>支    出</t>
  </si>
  <si>
    <t>其中：一般公共预算收入</t>
  </si>
  <si>
    <t>其中：一般公共预算支出（本级）</t>
  </si>
  <si>
    <t xml:space="preserve">      税收返还</t>
  </si>
  <si>
    <t xml:space="preserve">      省市补助（转移支付）支出</t>
  </si>
  <si>
    <t xml:space="preserve">      省市补助（转移支付）</t>
  </si>
  <si>
    <t xml:space="preserve">      上解省市</t>
  </si>
  <si>
    <t xml:space="preserve">      新增一般债券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</si>
  <si>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区域间转移性支出</t>
    </r>
  </si>
  <si>
    <t xml:space="preserve">      再融资一般债券</t>
  </si>
  <si>
    <t xml:space="preserve">      债务还本支出</t>
  </si>
  <si>
    <t xml:space="preserve"> 调入资金</t>
  </si>
  <si>
    <t>上年结转</t>
  </si>
  <si>
    <t>本年结转</t>
  </si>
  <si>
    <t>其中：专项结转</t>
  </si>
  <si>
    <t>动用预算稳定调节基金</t>
  </si>
  <si>
    <t>补充预算稳定调节基金</t>
  </si>
  <si>
    <t>合  计</t>
  </si>
  <si>
    <t>备注：2023年初预算稳定调节基金余额6.99亿元，预计年末预算稳定调节基金余额4.39亿元。</t>
  </si>
  <si>
    <t>附表四</t>
  </si>
  <si>
    <t>2023年滨江区政府性基金收支预期（预算）调整表</t>
  </si>
  <si>
    <t>年初预期（预算）数</t>
  </si>
  <si>
    <t>调整预期（预算）数</t>
  </si>
  <si>
    <t>一、政府性基金收入</t>
  </si>
  <si>
    <t>1、区级政府性基金收入</t>
  </si>
  <si>
    <t>其中：国有土地使用权出让收入</t>
  </si>
  <si>
    <t xml:space="preserve">      城市基础设施配套费收入</t>
  </si>
  <si>
    <t xml:space="preserve">      彩票公益金收入</t>
  </si>
  <si>
    <t xml:space="preserve">      污水处理费收入</t>
  </si>
  <si>
    <t xml:space="preserve">      其他政府性基金收入</t>
  </si>
  <si>
    <t>2、省市转移支付收入</t>
  </si>
  <si>
    <t>其中：政府专项债券收入</t>
  </si>
  <si>
    <t xml:space="preserve">      其他转移支付收入</t>
  </si>
  <si>
    <t>二、政府性基金支出</t>
  </si>
  <si>
    <t>1、区级政府性基金支出</t>
  </si>
  <si>
    <t>其中：国有土地使用权出让收入安排的支出</t>
  </si>
  <si>
    <t xml:space="preserve">      城市基础设施配套费安排的支出</t>
  </si>
  <si>
    <t xml:space="preserve">      彩票公益金安排的支出</t>
  </si>
  <si>
    <t xml:space="preserve">      污水处理费安排的支出</t>
  </si>
  <si>
    <t xml:space="preserve">      其他政府性基金支出</t>
  </si>
  <si>
    <t>2、省市转移支付支出</t>
  </si>
  <si>
    <t>其中：政府专项债券收入安排的支出</t>
  </si>
  <si>
    <t xml:space="preserve">      其他转移支付支出</t>
  </si>
  <si>
    <t>附表五</t>
  </si>
  <si>
    <t>2023年政府性基金支出明细表</t>
  </si>
  <si>
    <t>科目名称</t>
  </si>
  <si>
    <t>其中：省市专款</t>
  </si>
  <si>
    <t>文化旅游体育与传媒支出</t>
  </si>
  <si>
    <t xml:space="preserve">    国家电影事业发展专项资金安排的支出</t>
  </si>
  <si>
    <t xml:space="preserve">        其他国家电影事业发展专项资金支出</t>
  </si>
  <si>
    <t>城乡社区支出</t>
  </si>
  <si>
    <t xml:space="preserve">    国有土地使用权出让收入安排的支出</t>
  </si>
  <si>
    <t xml:space="preserve">        土地开发支出</t>
  </si>
  <si>
    <t xml:space="preserve">        城市建设支出</t>
  </si>
  <si>
    <t xml:space="preserve">        公共租赁住房支出</t>
  </si>
  <si>
    <t xml:space="preserve">        其他国有土地使用权出让收入安排的支出</t>
  </si>
  <si>
    <t xml:space="preserve">    城市基础设施配套费安排的支出</t>
  </si>
  <si>
    <t xml:space="preserve">        其他城市基础设施配套费安排的支出</t>
  </si>
  <si>
    <t xml:space="preserve">    污水处理费安排的支出</t>
  </si>
  <si>
    <t xml:space="preserve">        污水处理设施建设和运营</t>
  </si>
  <si>
    <t xml:space="preserve">    棚户区改造专项债券收入安排的支出</t>
  </si>
  <si>
    <t xml:space="preserve">        其他棚户区改造专项债券收入安排的支出</t>
  </si>
  <si>
    <t>其他支出</t>
  </si>
  <si>
    <t xml:space="preserve">    其他政府性基金及对应专项债务收入安排的支出</t>
  </si>
  <si>
    <t xml:space="preserve">        其他政府性基金安排的支出</t>
  </si>
  <si>
    <t xml:space="preserve">        其他地方自行试点项目收益专项债券收入安排的支出</t>
  </si>
  <si>
    <t xml:space="preserve">    彩票公益金安排的支出</t>
  </si>
  <si>
    <t xml:space="preserve">        用于社会福利的彩票公益金支出</t>
  </si>
  <si>
    <t xml:space="preserve">        用于体育事业的彩票公益金支出</t>
  </si>
  <si>
    <t xml:space="preserve">        用于残疾人事业的彩票公益金支出</t>
  </si>
  <si>
    <t>债务付息支出</t>
  </si>
  <si>
    <t xml:space="preserve">    地方政府专项债务付息支出</t>
  </si>
  <si>
    <t xml:space="preserve">        国有土地使用权出让金债务付息支出</t>
  </si>
  <si>
    <t xml:space="preserve">        棚户区改造专项债券付息支出</t>
  </si>
  <si>
    <t xml:space="preserve">        其他地方自行试点项目收益专项债券付息支出</t>
  </si>
  <si>
    <t>债务发行费支出</t>
  </si>
  <si>
    <t xml:space="preserve">    地方政府专项债务发行费用支出</t>
  </si>
  <si>
    <t xml:space="preserve">        国有土地使用权出让金债务发行费用支出</t>
  </si>
  <si>
    <t xml:space="preserve">        棚户区改造专项债券发行费用支出</t>
  </si>
  <si>
    <t xml:space="preserve">        其他政府性基金债务发行费用支出</t>
  </si>
  <si>
    <t>合计</t>
  </si>
  <si>
    <t>附表六</t>
  </si>
  <si>
    <t>2023年滨江区政府性基金调整预期（预算）收支平衡表</t>
  </si>
  <si>
    <t>年初预期</t>
  </si>
  <si>
    <t>年初预算</t>
  </si>
  <si>
    <t>1、政府性基金收入</t>
  </si>
  <si>
    <t>1、政府性基金支出</t>
  </si>
  <si>
    <t>2、 省市补助（转移支付）</t>
  </si>
  <si>
    <t>其中： 政府专项债券收入</t>
  </si>
  <si>
    <t>其中： 政府专项债券支出</t>
  </si>
  <si>
    <t xml:space="preserve">      净结余</t>
  </si>
  <si>
    <t>附表七</t>
  </si>
  <si>
    <t>2023年机关事业单位基本养老保险基金收支预期（预算）调整表</t>
  </si>
  <si>
    <t>项         目</t>
  </si>
  <si>
    <t>项       目</t>
  </si>
  <si>
    <t>一、基本养老保险费收入</t>
  </si>
  <si>
    <t>一、基本养老金支出</t>
  </si>
  <si>
    <t>二、利息收入</t>
  </si>
  <si>
    <t>二、其他支出</t>
  </si>
  <si>
    <t>三、财政补贴收入</t>
  </si>
  <si>
    <t>三、转移支出</t>
  </si>
  <si>
    <t xml:space="preserve">    其中：本级财政补助</t>
  </si>
  <si>
    <t>四、本年支出小计</t>
  </si>
  <si>
    <t>四、委托投资收益</t>
  </si>
  <si>
    <t>五、补助下级支出</t>
  </si>
  <si>
    <t>五、其他收入</t>
  </si>
  <si>
    <t>六、上解上级支出</t>
  </si>
  <si>
    <t>六、转移收入</t>
  </si>
  <si>
    <t>七、本年支出合计</t>
  </si>
  <si>
    <t>七、本年收入小计</t>
  </si>
  <si>
    <t>八、本年收支结余</t>
  </si>
  <si>
    <t>八、上级补助收入</t>
  </si>
  <si>
    <t>九、年末滚存结余</t>
  </si>
  <si>
    <t>九、下级上解收入</t>
  </si>
  <si>
    <t>十、本年收入合计</t>
  </si>
  <si>
    <t>十一、上年结余</t>
  </si>
  <si>
    <t>总        计</t>
  </si>
  <si>
    <t>附表八</t>
  </si>
  <si>
    <t>2023年滨江区地方政府债务情况表</t>
  </si>
  <si>
    <t>单位：亿元</t>
  </si>
  <si>
    <t>项    目</t>
  </si>
  <si>
    <t>年初债务限额</t>
  </si>
  <si>
    <t>年初债务余额</t>
  </si>
  <si>
    <t>当年新增限额</t>
  </si>
  <si>
    <t>债券到期还本额</t>
  </si>
  <si>
    <t>再融资债券额</t>
  </si>
  <si>
    <t>年末债务限额
（B列+D列)</t>
  </si>
  <si>
    <t>年末债务余额
(C列+D列-E列+F列)</t>
  </si>
  <si>
    <t>一般债务</t>
  </si>
  <si>
    <t>专项债务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</si>
</sst>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176" formatCode="0.00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);[Red]\(0.00\)"/>
    <numFmt numFmtId="43" formatCode="_ * #,##0.00_ ;_ * \-#,##0.00_ ;_ * &quot;-&quot;??_ ;_ @_ "/>
    <numFmt numFmtId="179" formatCode="0_ "/>
    <numFmt numFmtId="180" formatCode="0_);[Red]\(0\)"/>
    <numFmt numFmtId="181" formatCode="0.00000_ "/>
    <numFmt numFmtId="182" formatCode="#,##0_ "/>
  </numFmts>
  <fonts count="35">
    <font>
      <sz val="11"/>
      <color theme="1"/>
      <name val="Tahoma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0.5"/>
      <color rgb="FF171A1D"/>
      <name val="Segoe UI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23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27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3" fillId="10" borderId="18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2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</cellStyleXfs>
  <cellXfs count="151">
    <xf numFmtId="0" fontId="0" fillId="0" borderId="0" xfId="0">
      <alignment vertical="center"/>
    </xf>
    <xf numFmtId="0" fontId="1" fillId="0" borderId="0" xfId="0" applyFont="1" applyFill="1" applyAlignment="1"/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vertical="center"/>
    </xf>
    <xf numFmtId="18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180" fontId="7" fillId="0" borderId="9" xfId="0" applyNumberFormat="1" applyFont="1" applyFill="1" applyBorder="1" applyAlignment="1" applyProtection="1">
      <alignment horizontal="center" vertical="center"/>
    </xf>
    <xf numFmtId="180" fontId="7" fillId="0" borderId="8" xfId="0" applyNumberFormat="1" applyFont="1" applyFill="1" applyBorder="1" applyAlignment="1" applyProtection="1">
      <alignment horizontal="center" vertical="center"/>
    </xf>
    <xf numFmtId="180" fontId="7" fillId="0" borderId="10" xfId="0" applyNumberFormat="1" applyFont="1" applyFill="1" applyBorder="1" applyAlignment="1" applyProtection="1">
      <alignment horizontal="center" vertical="center"/>
    </xf>
    <xf numFmtId="180" fontId="7" fillId="0" borderId="11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180" fontId="7" fillId="0" borderId="12" xfId="0" applyNumberFormat="1" applyFont="1" applyFill="1" applyBorder="1" applyAlignment="1" applyProtection="1">
      <alignment horizontal="center" vertical="center"/>
    </xf>
    <xf numFmtId="180" fontId="6" fillId="0" borderId="9" xfId="0" applyNumberFormat="1" applyFont="1" applyFill="1" applyBorder="1" applyAlignment="1" applyProtection="1">
      <alignment horizontal="center" vertical="center"/>
    </xf>
    <xf numFmtId="180" fontId="6" fillId="0" borderId="1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9" fontId="5" fillId="0" borderId="1" xfId="0" applyNumberFormat="1" applyFont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6" fillId="0" borderId="1" xfId="0" applyFont="1" applyBorder="1" applyAlignment="1">
      <alignment vertical="center"/>
    </xf>
    <xf numFmtId="17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79" fontId="5" fillId="0" borderId="1" xfId="8" applyNumberFormat="1" applyFont="1" applyFill="1" applyBorder="1" applyAlignment="1">
      <alignment vertical="center"/>
    </xf>
    <xf numFmtId="179" fontId="6" fillId="0" borderId="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9" fontId="6" fillId="0" borderId="14" xfId="0" applyNumberFormat="1" applyFont="1" applyFill="1" applyBorder="1" applyAlignment="1">
      <alignment horizontal="right" vertical="center"/>
    </xf>
    <xf numFmtId="179" fontId="11" fillId="0" borderId="1" xfId="0" applyNumberFormat="1" applyFont="1" applyBorder="1" applyAlignment="1">
      <alignment vertical="center"/>
    </xf>
    <xf numFmtId="179" fontId="6" fillId="2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81" fontId="0" fillId="0" borderId="1" xfId="0" applyNumberForma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82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178" fontId="6" fillId="0" borderId="1" xfId="56" applyNumberFormat="1" applyFont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8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/>
    <xf numFmtId="0" fontId="6" fillId="0" borderId="14" xfId="0" applyFont="1" applyFill="1" applyBorder="1" applyAlignment="1">
      <alignment horizontal="left"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6" fillId="0" borderId="0" xfId="0" applyNumberFormat="1" applyFont="1" applyAlignment="1"/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179" fontId="6" fillId="0" borderId="0" xfId="0" applyNumberFormat="1" applyFont="1" applyFill="1" applyAlignment="1">
      <alignment vertical="center"/>
    </xf>
    <xf numFmtId="0" fontId="0" fillId="0" borderId="0" xfId="54">
      <alignment vertical="center"/>
    </xf>
    <xf numFmtId="180" fontId="0" fillId="0" borderId="0" xfId="54" applyNumberFormat="1">
      <alignment vertical="center"/>
    </xf>
    <xf numFmtId="9" fontId="0" fillId="0" borderId="0" xfId="11" applyFont="1" applyFill="1" applyBorder="1" applyAlignment="1" applyProtection="1">
      <alignment vertical="center"/>
    </xf>
    <xf numFmtId="0" fontId="13" fillId="0" borderId="0" xfId="54" applyFont="1" applyFill="1" applyBorder="1" applyAlignment="1"/>
    <xf numFmtId="0" fontId="2" fillId="0" borderId="0" xfId="54" applyFont="1">
      <alignment vertical="center"/>
    </xf>
    <xf numFmtId="0" fontId="10" fillId="0" borderId="0" xfId="12" applyFont="1" applyAlignment="1" applyProtection="1">
      <alignment horizontal="center" vertical="center"/>
      <protection locked="0"/>
    </xf>
    <xf numFmtId="9" fontId="10" fillId="0" borderId="0" xfId="11" applyFont="1" applyFill="1" applyBorder="1" applyAlignment="1" applyProtection="1">
      <alignment horizontal="center" vertical="center"/>
      <protection locked="0"/>
    </xf>
    <xf numFmtId="14" fontId="6" fillId="0" borderId="0" xfId="54" applyNumberFormat="1" applyFont="1" applyBorder="1" applyAlignment="1" applyProtection="1">
      <alignment horizontal="center" vertical="center"/>
      <protection locked="0"/>
    </xf>
    <xf numFmtId="176" fontId="6" fillId="0" borderId="0" xfId="54" applyNumberFormat="1" applyFont="1" applyBorder="1" applyAlignment="1" applyProtection="1">
      <alignment horizontal="center" vertical="center"/>
      <protection locked="0"/>
    </xf>
    <xf numFmtId="176" fontId="6" fillId="0" borderId="7" xfId="54" applyNumberFormat="1" applyFont="1" applyBorder="1" applyAlignment="1" applyProtection="1">
      <alignment horizontal="center" vertical="center"/>
      <protection locked="0"/>
    </xf>
    <xf numFmtId="9" fontId="6" fillId="0" borderId="7" xfId="11" applyFont="1" applyFill="1" applyBorder="1" applyAlignment="1" applyProtection="1">
      <alignment horizontal="center" vertical="center"/>
      <protection locked="0"/>
    </xf>
    <xf numFmtId="0" fontId="6" fillId="0" borderId="13" xfId="12" applyFont="1" applyBorder="1" applyAlignment="1" applyProtection="1">
      <alignment horizontal="center" vertical="center" wrapText="1"/>
      <protection locked="0"/>
    </xf>
    <xf numFmtId="0" fontId="6" fillId="0" borderId="1" xfId="12" applyFont="1" applyBorder="1" applyAlignment="1" applyProtection="1">
      <alignment horizontal="center" vertical="center"/>
      <protection locked="0"/>
    </xf>
    <xf numFmtId="0" fontId="6" fillId="0" borderId="2" xfId="12" applyFont="1" applyBorder="1" applyAlignment="1" applyProtection="1">
      <alignment horizontal="center" vertical="center" wrapText="1"/>
      <protection locked="0"/>
    </xf>
    <xf numFmtId="0" fontId="6" fillId="0" borderId="1" xfId="12" applyFont="1" applyBorder="1" applyAlignment="1" applyProtection="1">
      <alignment horizontal="center" vertical="center" wrapText="1"/>
      <protection locked="0"/>
    </xf>
    <xf numFmtId="180" fontId="6" fillId="0" borderId="4" xfId="12" applyNumberFormat="1" applyFont="1" applyBorder="1" applyAlignment="1" applyProtection="1">
      <alignment horizontal="center" vertical="center" wrapText="1"/>
      <protection locked="0"/>
    </xf>
    <xf numFmtId="9" fontId="6" fillId="0" borderId="3" xfId="11" applyFont="1" applyFill="1" applyBorder="1" applyAlignment="1" applyProtection="1">
      <alignment horizontal="center" vertical="center" wrapText="1"/>
      <protection locked="0"/>
    </xf>
    <xf numFmtId="178" fontId="6" fillId="0" borderId="1" xfId="54" applyNumberFormat="1" applyFont="1" applyFill="1" applyBorder="1" applyAlignment="1">
      <alignment horizontal="center" vertical="center" wrapText="1"/>
    </xf>
    <xf numFmtId="180" fontId="6" fillId="0" borderId="15" xfId="12" applyNumberFormat="1" applyFont="1" applyBorder="1" applyAlignment="1" applyProtection="1">
      <alignment horizontal="center" vertical="center"/>
      <protection locked="0"/>
    </xf>
    <xf numFmtId="9" fontId="6" fillId="0" borderId="14" xfId="11" applyFont="1" applyFill="1" applyBorder="1" applyAlignment="1" applyProtection="1">
      <alignment horizontal="center" vertical="center" wrapText="1"/>
      <protection locked="0"/>
    </xf>
    <xf numFmtId="0" fontId="6" fillId="0" borderId="1" xfId="54" applyFont="1" applyFill="1" applyBorder="1" applyAlignment="1" applyProtection="1">
      <alignment vertical="center"/>
      <protection locked="0"/>
    </xf>
    <xf numFmtId="180" fontId="6" fillId="0" borderId="14" xfId="54" applyNumberFormat="1" applyFont="1" applyFill="1" applyBorder="1" applyAlignment="1">
      <alignment vertical="center"/>
    </xf>
    <xf numFmtId="179" fontId="11" fillId="0" borderId="14" xfId="54" applyNumberFormat="1" applyFont="1" applyBorder="1" applyAlignment="1">
      <alignment vertical="center"/>
    </xf>
    <xf numFmtId="177" fontId="2" fillId="0" borderId="1" xfId="11" applyNumberFormat="1" applyFont="1" applyBorder="1" applyAlignment="1">
      <alignment vertical="center"/>
    </xf>
    <xf numFmtId="180" fontId="6" fillId="0" borderId="1" xfId="54" applyNumberFormat="1" applyFont="1" applyFill="1" applyBorder="1" applyAlignment="1">
      <alignment vertical="center"/>
    </xf>
    <xf numFmtId="179" fontId="11" fillId="0" borderId="1" xfId="54" applyNumberFormat="1" applyFont="1" applyBorder="1" applyAlignment="1">
      <alignment vertical="center"/>
    </xf>
    <xf numFmtId="49" fontId="6" fillId="0" borderId="1" xfId="54" applyNumberFormat="1" applyFont="1" applyFill="1" applyBorder="1" applyAlignment="1" applyProtection="1">
      <alignment vertical="center"/>
      <protection locked="0"/>
    </xf>
    <xf numFmtId="180" fontId="6" fillId="0" borderId="1" xfId="54" applyNumberFormat="1" applyFont="1" applyFill="1" applyBorder="1" applyAlignment="1">
      <alignment horizontal="right" vertical="center"/>
    </xf>
    <xf numFmtId="0" fontId="6" fillId="0" borderId="1" xfId="12" applyFont="1" applyBorder="1" applyAlignment="1" applyProtection="1">
      <alignment horizontal="left" vertical="center" wrapText="1"/>
      <protection locked="0"/>
    </xf>
    <xf numFmtId="0" fontId="6" fillId="0" borderId="1" xfId="12" applyFont="1" applyFill="1" applyBorder="1" applyAlignment="1" applyProtection="1">
      <alignment horizontal="left" vertical="center" wrapText="1"/>
      <protection locked="0"/>
    </xf>
    <xf numFmtId="0" fontId="7" fillId="0" borderId="1" xfId="54" applyFont="1" applyBorder="1" applyAlignment="1">
      <alignment horizontal="center" vertical="center"/>
    </xf>
    <xf numFmtId="0" fontId="12" fillId="0" borderId="0" xfId="54" applyFont="1" applyAlignment="1">
      <alignment horizontal="left" vertical="center"/>
    </xf>
    <xf numFmtId="0" fontId="0" fillId="0" borderId="0" xfId="54" applyAlignment="1">
      <alignment horizontal="left" vertical="center"/>
    </xf>
    <xf numFmtId="9" fontId="0" fillId="0" borderId="0" xfId="1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182" fontId="14" fillId="0" borderId="0" xfId="0" applyNumberFormat="1" applyFont="1" applyFill="1" applyAlignment="1" applyProtection="1">
      <alignment vertical="center"/>
      <protection locked="0"/>
    </xf>
    <xf numFmtId="177" fontId="14" fillId="0" borderId="0" xfId="0" applyNumberFormat="1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82" fontId="6" fillId="0" borderId="7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8" fontId="6" fillId="0" borderId="3" xfId="56" applyNumberFormat="1" applyFont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80" fontId="6" fillId="0" borderId="1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80" fontId="6" fillId="0" borderId="1" xfId="0" applyNumberFormat="1" applyFont="1" applyFill="1" applyBorder="1" applyAlignment="1" applyProtection="1">
      <alignment horizontal="right" vertical="center"/>
      <protection locked="0"/>
    </xf>
    <xf numFmtId="179" fontId="11" fillId="0" borderId="1" xfId="51" applyNumberFormat="1" applyFont="1" applyFill="1" applyBorder="1" applyAlignment="1">
      <alignment horizontal="right" vertical="center"/>
    </xf>
    <xf numFmtId="179" fontId="11" fillId="0" borderId="14" xfId="51" applyNumberFormat="1" applyFont="1" applyFill="1" applyBorder="1" applyAlignment="1">
      <alignment horizontal="right" vertical="center"/>
    </xf>
    <xf numFmtId="179" fontId="6" fillId="0" borderId="1" xfId="0" applyNumberFormat="1" applyFont="1" applyFill="1" applyBorder="1" applyAlignment="1" applyProtection="1">
      <alignment horizontal="right" vertical="center"/>
      <protection locked="0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 wrapText="1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1年公共预算收入执行及2012年公共预算收入预算1.5晚清格式" xfId="51"/>
    <cellStyle name="常规 13" xfId="52"/>
    <cellStyle name="常规_2007年情况表" xfId="53"/>
    <cellStyle name="常规 2" xfId="54"/>
    <cellStyle name="常规 3" xfId="55"/>
    <cellStyle name="常规_Sheet1" xfId="56"/>
  </cellStyles>
  <tableStyles count="0" defaultTableStyle="TableStyleMedium9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topLeftCell="A13" workbookViewId="0">
      <selection activeCell="G6" sqref="G6"/>
    </sheetView>
  </sheetViews>
  <sheetFormatPr defaultColWidth="9" defaultRowHeight="14.25" outlineLevelCol="5"/>
  <cols>
    <col min="1" max="1" width="33.375" style="130" customWidth="1"/>
    <col min="2" max="3" width="13.25" style="130" customWidth="1"/>
    <col min="4" max="4" width="13.25" style="131" customWidth="1"/>
    <col min="5" max="5" width="15" style="132" customWidth="1"/>
    <col min="6" max="16384" width="9" style="133"/>
  </cols>
  <sheetData>
    <row r="1" ht="25.15" customHeight="1" spans="1:1">
      <c r="A1" s="41" t="s">
        <v>0</v>
      </c>
    </row>
    <row r="2" ht="20.1" customHeight="1" spans="1:5">
      <c r="A2" s="134" t="s">
        <v>1</v>
      </c>
      <c r="B2" s="134"/>
      <c r="C2" s="134"/>
      <c r="D2" s="134"/>
      <c r="E2" s="134"/>
    </row>
    <row r="3" ht="15" customHeight="1" spans="1:5">
      <c r="A3" s="134"/>
      <c r="B3" s="134"/>
      <c r="C3" s="134"/>
      <c r="D3" s="134"/>
      <c r="E3" s="134"/>
    </row>
    <row r="4" ht="20.1" customHeight="1" spans="1:5">
      <c r="A4" s="135"/>
      <c r="B4" s="135"/>
      <c r="C4" s="135"/>
      <c r="D4" s="136" t="s">
        <v>2</v>
      </c>
      <c r="E4" s="136"/>
    </row>
    <row r="5" s="129" customFormat="1" ht="39" customHeight="1" spans="1:5">
      <c r="A5" s="137" t="s">
        <v>3</v>
      </c>
      <c r="B5" s="83" t="s">
        <v>4</v>
      </c>
      <c r="C5" s="138" t="s">
        <v>5</v>
      </c>
      <c r="D5" s="139" t="s">
        <v>6</v>
      </c>
      <c r="E5" s="140" t="s">
        <v>7</v>
      </c>
    </row>
    <row r="6" ht="36" customHeight="1" spans="1:5">
      <c r="A6" s="141" t="s">
        <v>8</v>
      </c>
      <c r="B6" s="142">
        <v>2274403</v>
      </c>
      <c r="C6" s="142">
        <v>2421315.508877</v>
      </c>
      <c r="D6" s="142">
        <v>2146539.41</v>
      </c>
      <c r="E6" s="143">
        <f>SUM(C6/D6-1)*100</f>
        <v>12.800887679812</v>
      </c>
    </row>
    <row r="7" ht="36" customHeight="1" spans="1:5">
      <c r="A7" s="144" t="s">
        <v>9</v>
      </c>
      <c r="B7" s="142">
        <v>2157103</v>
      </c>
      <c r="C7" s="142">
        <v>2294415.4</v>
      </c>
      <c r="D7" s="142">
        <v>2016054.41</v>
      </c>
      <c r="E7" s="143">
        <f t="shared" ref="E7:E14" si="0">SUM(C7/D7-1)*100</f>
        <v>13.8072161455206</v>
      </c>
    </row>
    <row r="8" ht="36" customHeight="1" spans="1:5">
      <c r="A8" s="144" t="s">
        <v>10</v>
      </c>
      <c r="B8" s="145">
        <v>915100</v>
      </c>
      <c r="C8" s="142">
        <v>867162</v>
      </c>
      <c r="D8" s="146">
        <v>651015.31</v>
      </c>
      <c r="E8" s="143">
        <f t="shared" si="0"/>
        <v>33.2014757072303</v>
      </c>
    </row>
    <row r="9" ht="36" customHeight="1" spans="1:5">
      <c r="A9" s="144" t="s">
        <v>11</v>
      </c>
      <c r="B9" s="142">
        <v>443000</v>
      </c>
      <c r="C9" s="142">
        <v>456305.4</v>
      </c>
      <c r="D9" s="146">
        <v>586499.1</v>
      </c>
      <c r="E9" s="143">
        <f t="shared" si="0"/>
        <v>-22.1984483863658</v>
      </c>
    </row>
    <row r="10" ht="36" customHeight="1" spans="1:5">
      <c r="A10" s="144" t="s">
        <v>12</v>
      </c>
      <c r="B10" s="142">
        <v>422000</v>
      </c>
      <c r="C10" s="142">
        <v>434358</v>
      </c>
      <c r="D10" s="147">
        <v>436715</v>
      </c>
      <c r="E10" s="143">
        <f t="shared" si="0"/>
        <v>-0.539711253334552</v>
      </c>
    </row>
    <row r="11" ht="36" customHeight="1" spans="1:5">
      <c r="A11" s="144" t="s">
        <v>13</v>
      </c>
      <c r="B11" s="142">
        <v>149000</v>
      </c>
      <c r="C11" s="142">
        <v>154382</v>
      </c>
      <c r="D11" s="147">
        <v>162533</v>
      </c>
      <c r="E11" s="143">
        <f t="shared" si="0"/>
        <v>-5.01498157297288</v>
      </c>
    </row>
    <row r="12" ht="36" customHeight="1" spans="1:5">
      <c r="A12" s="144" t="s">
        <v>14</v>
      </c>
      <c r="B12" s="142">
        <v>228003</v>
      </c>
      <c r="C12" s="142">
        <v>382208</v>
      </c>
      <c r="D12" s="148">
        <v>179292</v>
      </c>
      <c r="E12" s="143">
        <f t="shared" si="0"/>
        <v>113.176271110814</v>
      </c>
    </row>
    <row r="13" ht="36" customHeight="1" spans="1:5">
      <c r="A13" s="144" t="s">
        <v>15</v>
      </c>
      <c r="B13" s="142">
        <v>117300</v>
      </c>
      <c r="C13" s="142">
        <v>126900.108877</v>
      </c>
      <c r="D13" s="142">
        <v>130485</v>
      </c>
      <c r="E13" s="143">
        <f t="shared" si="0"/>
        <v>-2.74735879449745</v>
      </c>
    </row>
    <row r="14" ht="36" customHeight="1" spans="1:5">
      <c r="A14" s="144" t="s">
        <v>16</v>
      </c>
      <c r="B14" s="142">
        <v>110500</v>
      </c>
      <c r="C14" s="142">
        <v>120900.108877</v>
      </c>
      <c r="D14" s="149">
        <v>123081</v>
      </c>
      <c r="E14" s="143">
        <f t="shared" si="0"/>
        <v>-1.77191534274177</v>
      </c>
    </row>
    <row r="15" ht="36" customHeight="1" spans="1:5">
      <c r="A15" s="144" t="s">
        <v>17</v>
      </c>
      <c r="B15" s="148">
        <v>6000</v>
      </c>
      <c r="C15" s="142">
        <v>4700</v>
      </c>
      <c r="D15" s="148">
        <v>6048</v>
      </c>
      <c r="E15" s="143"/>
    </row>
    <row r="16" ht="36" customHeight="1" spans="1:5">
      <c r="A16" s="144" t="s">
        <v>18</v>
      </c>
      <c r="B16" s="148">
        <v>500</v>
      </c>
      <c r="C16" s="142">
        <v>1000</v>
      </c>
      <c r="D16" s="148">
        <v>980</v>
      </c>
      <c r="E16" s="143">
        <f t="shared" ref="E16:E19" si="1">SUM(C16/D16-1)*100</f>
        <v>2.04081632653061</v>
      </c>
    </row>
    <row r="17" ht="36" customHeight="1" spans="1:5">
      <c r="A17" s="144" t="s">
        <v>19</v>
      </c>
      <c r="B17" s="148">
        <v>300</v>
      </c>
      <c r="C17" s="142">
        <v>300</v>
      </c>
      <c r="D17" s="148">
        <v>376</v>
      </c>
      <c r="E17" s="143">
        <f t="shared" si="1"/>
        <v>-20.2127659574468</v>
      </c>
    </row>
    <row r="18" ht="36" customHeight="1" spans="1:5">
      <c r="A18" s="141" t="s">
        <v>20</v>
      </c>
      <c r="B18" s="142">
        <v>2216100</v>
      </c>
      <c r="C18" s="142">
        <v>2206691.1</v>
      </c>
      <c r="D18" s="148">
        <v>2189665</v>
      </c>
      <c r="E18" s="143">
        <f t="shared" si="1"/>
        <v>0.777566431394772</v>
      </c>
    </row>
    <row r="19" ht="36" customHeight="1" spans="1:5">
      <c r="A19" s="141" t="s">
        <v>21</v>
      </c>
      <c r="B19" s="145">
        <v>4490503</v>
      </c>
      <c r="C19" s="142">
        <f>C18+C6</f>
        <v>4628006.608877</v>
      </c>
      <c r="D19" s="145">
        <v>4336204.41</v>
      </c>
      <c r="E19" s="143">
        <f t="shared" si="1"/>
        <v>6.72943826642618</v>
      </c>
    </row>
    <row r="20" spans="2:6">
      <c r="B20" s="150"/>
      <c r="C20" s="150"/>
      <c r="D20" s="150"/>
      <c r="E20" s="150"/>
      <c r="F20" s="150"/>
    </row>
    <row r="21" spans="2:6">
      <c r="B21" s="150"/>
      <c r="C21" s="150"/>
      <c r="D21" s="150"/>
      <c r="E21" s="150"/>
      <c r="F21" s="150"/>
    </row>
  </sheetData>
  <mergeCells count="2">
    <mergeCell ref="D4:E4"/>
    <mergeCell ref="A2:E3"/>
  </mergeCells>
  <printOptions horizontalCentered="1"/>
  <pageMargins left="0.55" right="0.55" top="0.984027777777778" bottom="0.984027777777778" header="0.511805555555556" footer="0.511805555555556"/>
  <pageSetup paperSize="9" scale="95" firstPageNumber="5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8"/>
  <sheetViews>
    <sheetView zoomScale="90" zoomScaleNormal="90" topLeftCell="A11" workbookViewId="0">
      <selection activeCell="H36" sqref="H36"/>
    </sheetView>
  </sheetViews>
  <sheetFormatPr defaultColWidth="9" defaultRowHeight="14.25" outlineLevelCol="6"/>
  <cols>
    <col min="1" max="1" width="31.25" style="95" customWidth="1"/>
    <col min="2" max="2" width="11.625" style="95" customWidth="1"/>
    <col min="3" max="3" width="11.75" style="95" customWidth="1"/>
    <col min="4" max="4" width="12.625" style="95" customWidth="1"/>
    <col min="5" max="5" width="10.375" style="95" customWidth="1"/>
    <col min="6" max="6" width="11" style="96" customWidth="1"/>
    <col min="7" max="7" width="14.5833333333333" style="97" customWidth="1"/>
    <col min="8" max="232" width="9" style="95"/>
    <col min="233" max="16384" width="9" style="98"/>
  </cols>
  <sheetData>
    <row r="1" ht="25.15" customHeight="1" spans="1:1">
      <c r="A1" s="99" t="s">
        <v>22</v>
      </c>
    </row>
    <row r="2" s="95" customFormat="1" ht="36" customHeight="1" spans="1:7">
      <c r="A2" s="100" t="s">
        <v>23</v>
      </c>
      <c r="B2" s="100"/>
      <c r="C2" s="100"/>
      <c r="D2" s="100"/>
      <c r="E2" s="100"/>
      <c r="F2" s="100"/>
      <c r="G2" s="101"/>
    </row>
    <row r="3" s="95" customFormat="1" ht="19.5" customHeight="1" spans="1:7">
      <c r="A3" s="102"/>
      <c r="B3" s="103"/>
      <c r="C3" s="103"/>
      <c r="D3" s="103"/>
      <c r="E3" s="103"/>
      <c r="F3" s="104"/>
      <c r="G3" s="105" t="s">
        <v>24</v>
      </c>
    </row>
    <row r="4" s="95" customFormat="1" ht="20.25" customHeight="1" spans="1:7">
      <c r="A4" s="106" t="s">
        <v>25</v>
      </c>
      <c r="B4" s="107" t="s">
        <v>26</v>
      </c>
      <c r="C4" s="108" t="s">
        <v>27</v>
      </c>
      <c r="D4" s="109"/>
      <c r="E4" s="109"/>
      <c r="F4" s="110" t="s">
        <v>28</v>
      </c>
      <c r="G4" s="111" t="s">
        <v>7</v>
      </c>
    </row>
    <row r="5" s="95" customFormat="1" ht="41.1" customHeight="1" spans="1:7">
      <c r="A5" s="106"/>
      <c r="B5" s="107"/>
      <c r="C5" s="108" t="s">
        <v>29</v>
      </c>
      <c r="D5" s="112" t="s">
        <v>30</v>
      </c>
      <c r="E5" s="112" t="s">
        <v>31</v>
      </c>
      <c r="F5" s="113"/>
      <c r="G5" s="114"/>
    </row>
    <row r="6" s="95" customFormat="1" ht="25.15" customHeight="1" spans="1:7">
      <c r="A6" s="115" t="s">
        <v>32</v>
      </c>
      <c r="B6" s="116">
        <v>61651</v>
      </c>
      <c r="C6" s="117">
        <f>D6+E6</f>
        <v>66151.7</v>
      </c>
      <c r="D6" s="117">
        <v>61651.7</v>
      </c>
      <c r="E6" s="117">
        <v>4500</v>
      </c>
      <c r="F6" s="116">
        <v>56651</v>
      </c>
      <c r="G6" s="118">
        <f>SUM(C6/F6-1)*100</f>
        <v>16.7705777479656</v>
      </c>
    </row>
    <row r="7" s="95" customFormat="1" ht="25.15" customHeight="1" spans="1:7">
      <c r="A7" s="115" t="s">
        <v>33</v>
      </c>
      <c r="B7" s="119">
        <v>2854</v>
      </c>
      <c r="C7" s="117">
        <f t="shared" ref="C7:C26" si="0">D7+E7</f>
        <v>1853.51</v>
      </c>
      <c r="D7" s="120">
        <v>1353.51</v>
      </c>
      <c r="E7" s="120">
        <v>500</v>
      </c>
      <c r="F7" s="119">
        <v>2245</v>
      </c>
      <c r="G7" s="118">
        <f t="shared" ref="G7:G27" si="1">SUM(C7/F7-1)*100</f>
        <v>-17.4383073496659</v>
      </c>
    </row>
    <row r="8" s="95" customFormat="1" ht="25.15" customHeight="1" spans="1:7">
      <c r="A8" s="121" t="s">
        <v>34</v>
      </c>
      <c r="B8" s="119">
        <v>52227</v>
      </c>
      <c r="C8" s="117">
        <f t="shared" si="0"/>
        <v>53210.6</v>
      </c>
      <c r="D8" s="120">
        <v>51026.6</v>
      </c>
      <c r="E8" s="120">
        <v>2184</v>
      </c>
      <c r="F8" s="119">
        <v>49979</v>
      </c>
      <c r="G8" s="118">
        <f t="shared" si="1"/>
        <v>6.46591568458752</v>
      </c>
    </row>
    <row r="9" s="95" customFormat="1" ht="25.15" customHeight="1" spans="1:7">
      <c r="A9" s="115" t="s">
        <v>35</v>
      </c>
      <c r="B9" s="122">
        <v>312394</v>
      </c>
      <c r="C9" s="117">
        <f t="shared" si="0"/>
        <v>335093.84</v>
      </c>
      <c r="D9" s="120">
        <v>270093.84</v>
      </c>
      <c r="E9" s="120">
        <v>65000</v>
      </c>
      <c r="F9" s="122">
        <v>309816</v>
      </c>
      <c r="G9" s="118">
        <f t="shared" si="1"/>
        <v>8.15898468768561</v>
      </c>
    </row>
    <row r="10" s="95" customFormat="1" ht="25.15" customHeight="1" spans="1:7">
      <c r="A10" s="115" t="s">
        <v>36</v>
      </c>
      <c r="B10" s="122">
        <v>454080</v>
      </c>
      <c r="C10" s="117">
        <f t="shared" si="0"/>
        <v>462079.7</v>
      </c>
      <c r="D10" s="120">
        <v>397079.7</v>
      </c>
      <c r="E10" s="120">
        <v>65000</v>
      </c>
      <c r="F10" s="122">
        <v>401254</v>
      </c>
      <c r="G10" s="118">
        <f t="shared" si="1"/>
        <v>15.1589018427231</v>
      </c>
    </row>
    <row r="11" s="95" customFormat="1" ht="25.15" customHeight="1" spans="1:7">
      <c r="A11" s="115" t="s">
        <v>37</v>
      </c>
      <c r="B11" s="122">
        <v>39872</v>
      </c>
      <c r="C11" s="117">
        <f t="shared" si="0"/>
        <v>42371.62</v>
      </c>
      <c r="D11" s="120">
        <v>39871.62</v>
      </c>
      <c r="E11" s="120">
        <v>2500</v>
      </c>
      <c r="F11" s="122">
        <v>36450</v>
      </c>
      <c r="G11" s="118">
        <f t="shared" si="1"/>
        <v>16.2458710562414</v>
      </c>
    </row>
    <row r="12" s="95" customFormat="1" ht="25.15" customHeight="1" spans="1:7">
      <c r="A12" s="115" t="s">
        <v>38</v>
      </c>
      <c r="B12" s="122">
        <v>183781</v>
      </c>
      <c r="C12" s="117">
        <f t="shared" si="0"/>
        <v>214544</v>
      </c>
      <c r="D12" s="120">
        <v>160744</v>
      </c>
      <c r="E12" s="120">
        <v>53800</v>
      </c>
      <c r="F12" s="122">
        <v>193736</v>
      </c>
      <c r="G12" s="118">
        <f t="shared" si="1"/>
        <v>10.7403889829459</v>
      </c>
    </row>
    <row r="13" s="95" customFormat="1" ht="25.15" customHeight="1" spans="1:7">
      <c r="A13" s="115" t="s">
        <v>39</v>
      </c>
      <c r="B13" s="122">
        <v>80586</v>
      </c>
      <c r="C13" s="117">
        <f t="shared" si="0"/>
        <v>83400</v>
      </c>
      <c r="D13" s="120">
        <v>81800</v>
      </c>
      <c r="E13" s="120">
        <v>1600</v>
      </c>
      <c r="F13" s="122">
        <v>99495</v>
      </c>
      <c r="G13" s="118">
        <f t="shared" si="1"/>
        <v>-16.1766922960953</v>
      </c>
    </row>
    <row r="14" s="95" customFormat="1" ht="25.15" customHeight="1" spans="1:7">
      <c r="A14" s="115" t="s">
        <v>40</v>
      </c>
      <c r="B14" s="122">
        <v>14443</v>
      </c>
      <c r="C14" s="117">
        <f t="shared" si="0"/>
        <v>14442.65</v>
      </c>
      <c r="D14" s="120">
        <v>12442.65</v>
      </c>
      <c r="E14" s="120">
        <v>2000</v>
      </c>
      <c r="F14" s="122">
        <v>14442</v>
      </c>
      <c r="G14" s="118"/>
    </row>
    <row r="15" s="95" customFormat="1" ht="25.15" customHeight="1" spans="1:7">
      <c r="A15" s="115" t="s">
        <v>41</v>
      </c>
      <c r="B15" s="122">
        <v>270215</v>
      </c>
      <c r="C15" s="117">
        <f t="shared" si="0"/>
        <v>338659.68</v>
      </c>
      <c r="D15" s="120">
        <v>288659.68</v>
      </c>
      <c r="E15" s="120">
        <v>50000</v>
      </c>
      <c r="F15" s="122">
        <v>298933</v>
      </c>
      <c r="G15" s="118">
        <f t="shared" si="1"/>
        <v>13.2894929633061</v>
      </c>
    </row>
    <row r="16" s="95" customFormat="1" ht="25.15" customHeight="1" spans="1:7">
      <c r="A16" s="115" t="s">
        <v>42</v>
      </c>
      <c r="B16" s="122">
        <v>11044</v>
      </c>
      <c r="C16" s="117">
        <f t="shared" si="0"/>
        <v>11144.67</v>
      </c>
      <c r="D16" s="120">
        <v>11044.67</v>
      </c>
      <c r="E16" s="120">
        <v>100</v>
      </c>
      <c r="F16" s="122">
        <v>10923</v>
      </c>
      <c r="G16" s="118">
        <f t="shared" si="1"/>
        <v>2.0293875308981</v>
      </c>
    </row>
    <row r="17" s="95" customFormat="1" ht="25.15" customHeight="1" spans="1:7">
      <c r="A17" s="115" t="s">
        <v>43</v>
      </c>
      <c r="B17" s="122">
        <v>90000</v>
      </c>
      <c r="C17" s="117">
        <f t="shared" si="0"/>
        <v>63000</v>
      </c>
      <c r="D17" s="120">
        <v>35000</v>
      </c>
      <c r="E17" s="120">
        <v>28000</v>
      </c>
      <c r="F17" s="122">
        <v>88270</v>
      </c>
      <c r="G17" s="118">
        <f t="shared" si="1"/>
        <v>-28.6280729579699</v>
      </c>
    </row>
    <row r="18" s="95" customFormat="1" ht="25.15" customHeight="1" spans="1:7">
      <c r="A18" s="115" t="s">
        <v>44</v>
      </c>
      <c r="B18" s="122">
        <v>21867</v>
      </c>
      <c r="C18" s="117">
        <f t="shared" si="0"/>
        <v>23667.06</v>
      </c>
      <c r="D18" s="120">
        <v>10867.06</v>
      </c>
      <c r="E18" s="120">
        <v>12800</v>
      </c>
      <c r="F18" s="122">
        <v>22034</v>
      </c>
      <c r="G18" s="118">
        <f t="shared" si="1"/>
        <v>7.41154579286556</v>
      </c>
    </row>
    <row r="19" s="95" customFormat="1" ht="25.15" customHeight="1" spans="1:7">
      <c r="A19" s="123" t="s">
        <v>45</v>
      </c>
      <c r="B19" s="122">
        <v>11997</v>
      </c>
      <c r="C19" s="117">
        <f t="shared" si="0"/>
        <v>11037</v>
      </c>
      <c r="D19" s="120">
        <v>11037</v>
      </c>
      <c r="E19" s="120"/>
      <c r="F19" s="122">
        <v>10216</v>
      </c>
      <c r="G19" s="118">
        <f t="shared" si="1"/>
        <v>8.03641346906814</v>
      </c>
    </row>
    <row r="20" s="95" customFormat="1" ht="25.15" customHeight="1" spans="1:7">
      <c r="A20" s="123" t="s">
        <v>46</v>
      </c>
      <c r="B20" s="122">
        <v>4169.01</v>
      </c>
      <c r="C20" s="117">
        <f t="shared" si="0"/>
        <v>4509.01</v>
      </c>
      <c r="D20" s="120">
        <v>4169.01</v>
      </c>
      <c r="E20" s="120">
        <v>340</v>
      </c>
      <c r="F20" s="122">
        <v>4987</v>
      </c>
      <c r="G20" s="118">
        <f t="shared" si="1"/>
        <v>-9.58472027270903</v>
      </c>
    </row>
    <row r="21" s="95" customFormat="1" ht="25.15" customHeight="1" spans="1:7">
      <c r="A21" s="123" t="s">
        <v>47</v>
      </c>
      <c r="B21" s="122">
        <v>53808</v>
      </c>
      <c r="C21" s="117">
        <f t="shared" si="0"/>
        <v>55604.25</v>
      </c>
      <c r="D21" s="120">
        <v>53928.25</v>
      </c>
      <c r="E21" s="120">
        <v>1676</v>
      </c>
      <c r="F21" s="122">
        <v>52586</v>
      </c>
      <c r="G21" s="118">
        <f t="shared" si="1"/>
        <v>5.73964553303161</v>
      </c>
    </row>
    <row r="22" s="95" customFormat="1" ht="25.15" customHeight="1" spans="1:7">
      <c r="A22" s="124" t="s">
        <v>48</v>
      </c>
      <c r="B22" s="122">
        <v>4012</v>
      </c>
      <c r="C22" s="117">
        <f t="shared" si="0"/>
        <v>4012.7</v>
      </c>
      <c r="D22" s="120">
        <v>4012.7</v>
      </c>
      <c r="E22" s="120"/>
      <c r="F22" s="122">
        <v>3970</v>
      </c>
      <c r="G22" s="118">
        <f t="shared" si="1"/>
        <v>1.07556675062972</v>
      </c>
    </row>
    <row r="23" s="95" customFormat="1" ht="25.15" customHeight="1" spans="1:7">
      <c r="A23" s="123" t="s">
        <v>49</v>
      </c>
      <c r="B23" s="122">
        <v>15000</v>
      </c>
      <c r="C23" s="117">
        <f t="shared" si="0"/>
        <v>4118</v>
      </c>
      <c r="D23" s="120">
        <v>4118</v>
      </c>
      <c r="E23" s="120"/>
      <c r="F23" s="122"/>
      <c r="G23" s="118"/>
    </row>
    <row r="24" s="95" customFormat="1" ht="25.15" customHeight="1" spans="1:7">
      <c r="A24" s="115" t="s">
        <v>50</v>
      </c>
      <c r="C24" s="117"/>
      <c r="D24" s="120"/>
      <c r="E24" s="120"/>
      <c r="F24" s="122"/>
      <c r="G24" s="118"/>
    </row>
    <row r="25" s="95" customFormat="1" ht="25.15" customHeight="1" spans="1:7">
      <c r="A25" s="115" t="s">
        <v>51</v>
      </c>
      <c r="B25" s="122">
        <v>21000</v>
      </c>
      <c r="C25" s="117">
        <f t="shared" si="0"/>
        <v>21088</v>
      </c>
      <c r="D25" s="120">
        <v>21088</v>
      </c>
      <c r="E25" s="120"/>
      <c r="F25" s="122">
        <v>21475</v>
      </c>
      <c r="G25" s="118">
        <f t="shared" si="1"/>
        <v>-1.80209545983702</v>
      </c>
    </row>
    <row r="26" s="95" customFormat="1" ht="25.15" customHeight="1" spans="1:7">
      <c r="A26" s="115" t="s">
        <v>52</v>
      </c>
      <c r="C26" s="117">
        <f t="shared" si="0"/>
        <v>12</v>
      </c>
      <c r="D26" s="120">
        <v>12</v>
      </c>
      <c r="E26" s="120"/>
      <c r="F26" s="122">
        <v>60</v>
      </c>
      <c r="G26" s="118">
        <f t="shared" si="1"/>
        <v>-80</v>
      </c>
    </row>
    <row r="27" s="95" customFormat="1" ht="25.15" customHeight="1" spans="1:7">
      <c r="A27" s="125" t="s">
        <v>53</v>
      </c>
      <c r="B27" s="120">
        <f t="shared" ref="B27:F27" si="2">SUM(B6:B26)</f>
        <v>1705000.01</v>
      </c>
      <c r="C27" s="120">
        <f t="shared" si="2"/>
        <v>1809999.99</v>
      </c>
      <c r="D27" s="120">
        <f t="shared" si="2"/>
        <v>1519999.99</v>
      </c>
      <c r="E27" s="120">
        <f t="shared" si="2"/>
        <v>290000</v>
      </c>
      <c r="F27" s="120">
        <f t="shared" si="2"/>
        <v>1677522</v>
      </c>
      <c r="G27" s="118">
        <f t="shared" si="1"/>
        <v>7.89724307639483</v>
      </c>
    </row>
    <row r="28" ht="25.15" customHeight="1" spans="1:7">
      <c r="A28" s="126"/>
      <c r="B28" s="127"/>
      <c r="C28" s="127"/>
      <c r="D28" s="127"/>
      <c r="E28" s="127"/>
      <c r="F28" s="127"/>
      <c r="G28" s="128"/>
    </row>
  </sheetData>
  <mergeCells count="8">
    <mergeCell ref="A2:G2"/>
    <mergeCell ref="B3:F3"/>
    <mergeCell ref="C4:E4"/>
    <mergeCell ref="A28:G28"/>
    <mergeCell ref="A4:A5"/>
    <mergeCell ref="B4:B5"/>
    <mergeCell ref="F4:F5"/>
    <mergeCell ref="G4:G5"/>
  </mergeCells>
  <printOptions horizontalCentered="1"/>
  <pageMargins left="0.707638888888889" right="0.707638888888889" top="0.629166666666667" bottom="0.668055555555556" header="0.313888888888889" footer="0.313888888888889"/>
  <pageSetup paperSize="9" scale="79" firstPageNumber="6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0"/>
  <sheetViews>
    <sheetView topLeftCell="A7" workbookViewId="0">
      <selection activeCell="G19" sqref="G19"/>
    </sheetView>
  </sheetViews>
  <sheetFormatPr defaultColWidth="9" defaultRowHeight="14.25" outlineLevelCol="5"/>
  <cols>
    <col min="1" max="1" width="27.5" style="41" customWidth="1"/>
    <col min="2" max="2" width="15.875" style="41" customWidth="1"/>
    <col min="3" max="3" width="20.25" style="41" customWidth="1"/>
    <col min="4" max="4" width="31.875" style="41" customWidth="1"/>
    <col min="5" max="5" width="15.875" style="41" customWidth="1"/>
    <col min="6" max="6" width="20" style="41" customWidth="1"/>
    <col min="7" max="255" width="9" style="41"/>
  </cols>
  <sheetData>
    <row r="1" s="48" customFormat="1" ht="25.15" customHeight="1" spans="1:1">
      <c r="A1" s="41" t="s">
        <v>54</v>
      </c>
    </row>
    <row r="2" ht="42" customHeight="1" spans="1:6">
      <c r="A2" s="42" t="s">
        <v>55</v>
      </c>
      <c r="B2" s="42"/>
      <c r="C2" s="42"/>
      <c r="D2" s="42"/>
      <c r="E2" s="42"/>
      <c r="F2" s="42"/>
    </row>
    <row r="3" ht="24" customHeight="1" spans="5:6">
      <c r="E3" s="93"/>
      <c r="F3" s="93" t="s">
        <v>2</v>
      </c>
    </row>
    <row r="4" ht="35.25" customHeight="1" spans="1:6">
      <c r="A4" s="43" t="s">
        <v>56</v>
      </c>
      <c r="B4" s="43" t="s">
        <v>4</v>
      </c>
      <c r="C4" s="43" t="s">
        <v>5</v>
      </c>
      <c r="D4" s="43" t="s">
        <v>56</v>
      </c>
      <c r="E4" s="43" t="s">
        <v>26</v>
      </c>
      <c r="F4" s="43" t="s">
        <v>27</v>
      </c>
    </row>
    <row r="5" ht="35.25" customHeight="1" spans="1:6">
      <c r="A5" s="45" t="s">
        <v>57</v>
      </c>
      <c r="B5" s="46">
        <f t="shared" ref="B5:F5" si="0">SUM(B6:B10)</f>
        <v>2596757.3</v>
      </c>
      <c r="C5" s="46">
        <f t="shared" si="0"/>
        <v>2883420.508877</v>
      </c>
      <c r="D5" s="45" t="s">
        <v>58</v>
      </c>
      <c r="E5" s="46">
        <f t="shared" si="0"/>
        <v>2644716</v>
      </c>
      <c r="F5" s="46">
        <f t="shared" si="0"/>
        <v>2910927.99</v>
      </c>
    </row>
    <row r="6" ht="35.25" customHeight="1" spans="1:6">
      <c r="A6" s="45" t="s">
        <v>59</v>
      </c>
      <c r="B6" s="46">
        <f>一般公共预算收入!B6</f>
        <v>2274403</v>
      </c>
      <c r="C6" s="46">
        <f>一般公共预算收入!C6</f>
        <v>2421315.508877</v>
      </c>
      <c r="D6" s="45" t="s">
        <v>60</v>
      </c>
      <c r="E6" s="46">
        <v>1440000</v>
      </c>
      <c r="F6" s="46">
        <f>一般公共预算支出!D27</f>
        <v>1519999.99</v>
      </c>
    </row>
    <row r="7" ht="35.25" customHeight="1" spans="1:6">
      <c r="A7" s="45" t="s">
        <v>61</v>
      </c>
      <c r="B7" s="46">
        <v>17322.3</v>
      </c>
      <c r="C7" s="46">
        <v>17322</v>
      </c>
      <c r="D7" s="45" t="s">
        <v>62</v>
      </c>
      <c r="E7" s="46">
        <v>265000</v>
      </c>
      <c r="F7" s="46">
        <f>一般公共预算支出!E27</f>
        <v>290000</v>
      </c>
    </row>
    <row r="8" ht="35.25" customHeight="1" spans="1:6">
      <c r="A8" s="45" t="s">
        <v>63</v>
      </c>
      <c r="B8" s="46">
        <f>305290-258</f>
        <v>305032</v>
      </c>
      <c r="C8" s="46">
        <f>421105-17322</f>
        <v>403783</v>
      </c>
      <c r="D8" s="45" t="s">
        <v>64</v>
      </c>
      <c r="E8" s="46">
        <f>939716-8320</f>
        <v>931396</v>
      </c>
      <c r="F8" s="46">
        <f>1069928-8320-400</f>
        <v>1061208</v>
      </c>
    </row>
    <row r="9" ht="35.25" customHeight="1" spans="1:6">
      <c r="A9" s="45" t="s">
        <v>65</v>
      </c>
      <c r="B9" s="46"/>
      <c r="C9" s="46">
        <v>10000</v>
      </c>
      <c r="D9" s="45" t="s">
        <v>66</v>
      </c>
      <c r="E9" s="46">
        <v>8320</v>
      </c>
      <c r="F9" s="46">
        <v>8320</v>
      </c>
    </row>
    <row r="10" ht="35.25" customHeight="1" spans="1:6">
      <c r="A10" s="45" t="s">
        <v>67</v>
      </c>
      <c r="B10" s="46"/>
      <c r="C10" s="46">
        <v>31000</v>
      </c>
      <c r="D10" s="45" t="s">
        <v>68</v>
      </c>
      <c r="E10" s="46"/>
      <c r="F10" s="46">
        <v>31400</v>
      </c>
    </row>
    <row r="11" ht="35.25" customHeight="1" spans="1:6">
      <c r="A11" s="45"/>
      <c r="B11" s="46"/>
      <c r="C11" s="46"/>
      <c r="D11" s="45"/>
      <c r="E11" s="46"/>
      <c r="F11" s="46"/>
    </row>
    <row r="12" ht="35.25" customHeight="1" spans="1:6">
      <c r="A12" s="45" t="s">
        <v>69</v>
      </c>
      <c r="B12" s="46">
        <v>259</v>
      </c>
      <c r="C12" s="46">
        <v>259</v>
      </c>
      <c r="D12" s="45"/>
      <c r="E12" s="45"/>
      <c r="F12" s="45"/>
    </row>
    <row r="13" ht="35.25" customHeight="1" spans="1:6">
      <c r="A13" s="45"/>
      <c r="B13" s="46"/>
      <c r="C13" s="46"/>
      <c r="D13" s="45"/>
      <c r="E13" s="46"/>
      <c r="F13" s="46"/>
    </row>
    <row r="14" ht="35.25" customHeight="1" spans="1:6">
      <c r="A14" s="45" t="s">
        <v>70</v>
      </c>
      <c r="B14" s="46">
        <f t="shared" ref="B14:F14" si="1">SUM(B15)</f>
        <v>88200</v>
      </c>
      <c r="C14" s="46">
        <f t="shared" si="1"/>
        <v>92983</v>
      </c>
      <c r="D14" s="45" t="s">
        <v>71</v>
      </c>
      <c r="E14" s="46">
        <f t="shared" si="1"/>
        <v>48201.2999999998</v>
      </c>
      <c r="F14" s="46">
        <f t="shared" si="1"/>
        <v>91705.5188769996</v>
      </c>
    </row>
    <row r="15" ht="35.25" customHeight="1" spans="1:6">
      <c r="A15" s="45" t="s">
        <v>72</v>
      </c>
      <c r="B15" s="46">
        <v>88200</v>
      </c>
      <c r="C15" s="46">
        <v>92983</v>
      </c>
      <c r="D15" s="45" t="s">
        <v>72</v>
      </c>
      <c r="E15" s="46">
        <f>B5+B12+B14+B17-E5-E17</f>
        <v>48201.2999999998</v>
      </c>
      <c r="F15" s="46">
        <f>C5+C12+C14+C17-F5-F17</f>
        <v>91705.5188769996</v>
      </c>
    </row>
    <row r="16" ht="35.25" customHeight="1" spans="1:6">
      <c r="A16" s="45"/>
      <c r="B16" s="46"/>
      <c r="C16" s="46"/>
      <c r="D16" s="45"/>
      <c r="E16" s="46"/>
      <c r="F16" s="46"/>
    </row>
    <row r="17" ht="35.25" customHeight="1" spans="1:6">
      <c r="A17" s="45" t="s">
        <v>73</v>
      </c>
      <c r="B17" s="46">
        <v>7701</v>
      </c>
      <c r="C17" s="46">
        <v>25971</v>
      </c>
      <c r="D17" s="45" t="s">
        <v>74</v>
      </c>
      <c r="E17" s="46">
        <v>0</v>
      </c>
      <c r="F17" s="46">
        <v>0</v>
      </c>
    </row>
    <row r="18" ht="35.25" customHeight="1" spans="1:6">
      <c r="A18" s="43" t="s">
        <v>75</v>
      </c>
      <c r="B18" s="46">
        <f>SUM(B5,B14,B12,B17)</f>
        <v>2692917.3</v>
      </c>
      <c r="C18" s="46">
        <f>SUM(C5,C14,C12,C17)</f>
        <v>3002633.508877</v>
      </c>
      <c r="D18" s="43" t="s">
        <v>75</v>
      </c>
      <c r="E18" s="46">
        <f>SUM(E5,E14,E17)</f>
        <v>2692917.3</v>
      </c>
      <c r="F18" s="46">
        <f>SUM(F5,F14,F17)</f>
        <v>3002633.508877</v>
      </c>
    </row>
    <row r="19" s="41" customFormat="1" ht="24" customHeight="1" spans="1:1">
      <c r="A19" s="41" t="s">
        <v>76</v>
      </c>
    </row>
    <row r="20" spans="3:3">
      <c r="C20" s="94"/>
    </row>
  </sheetData>
  <mergeCells count="1">
    <mergeCell ref="A2:F2"/>
  </mergeCells>
  <printOptions horizontalCentered="1"/>
  <pageMargins left="0.984027777777778" right="0.707638888888889" top="0.747916666666667" bottom="0.747916666666667" header="0.313888888888889" footer="0.313888888888889"/>
  <pageSetup paperSize="9" scale="75" firstPageNumber="7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W27"/>
  <sheetViews>
    <sheetView topLeftCell="A11" workbookViewId="0">
      <selection activeCell="N20" sqref="N20"/>
    </sheetView>
  </sheetViews>
  <sheetFormatPr defaultColWidth="9" defaultRowHeight="20.1" customHeight="1"/>
  <cols>
    <col min="1" max="1" width="40" style="79" customWidth="1"/>
    <col min="2" max="2" width="16.5" style="80" customWidth="1"/>
    <col min="3" max="3" width="15.25" style="80" customWidth="1"/>
    <col min="4" max="4" width="15" style="78" customWidth="1"/>
    <col min="5" max="16376" width="9" style="78"/>
  </cols>
  <sheetData>
    <row r="1" ht="25.15" customHeight="1" spans="1:16377">
      <c r="A1" s="81" t="s">
        <v>77</v>
      </c>
      <c r="XEW1" s="78"/>
    </row>
    <row r="2" s="78" customFormat="1" ht="29.25" customHeight="1" spans="1:4">
      <c r="A2" s="51" t="s">
        <v>78</v>
      </c>
      <c r="B2" s="51"/>
      <c r="C2" s="51"/>
      <c r="D2" s="51"/>
    </row>
    <row r="3" s="78" customFormat="1" ht="19.5" customHeight="1" spans="1:4">
      <c r="A3" s="79"/>
      <c r="B3" s="82" t="s">
        <v>2</v>
      </c>
      <c r="C3" s="82"/>
      <c r="D3" s="82"/>
    </row>
    <row r="4" s="78" customFormat="1" ht="39" customHeight="1" spans="1:4">
      <c r="A4" s="43" t="s">
        <v>56</v>
      </c>
      <c r="B4" s="83" t="s">
        <v>79</v>
      </c>
      <c r="C4" s="83" t="s">
        <v>80</v>
      </c>
      <c r="D4" s="84" t="s">
        <v>6</v>
      </c>
    </row>
    <row r="5" s="78" customFormat="1" ht="26.25" customHeight="1" spans="1:4">
      <c r="A5" s="47" t="s">
        <v>81</v>
      </c>
      <c r="B5" s="61">
        <f>B6+B12</f>
        <v>1110175</v>
      </c>
      <c r="C5" s="61">
        <f>C6+C12</f>
        <v>1444992</v>
      </c>
      <c r="D5" s="61">
        <f>D6+D12</f>
        <v>1140102.543546</v>
      </c>
    </row>
    <row r="6" s="78" customFormat="1" ht="26.25" customHeight="1" spans="1:4">
      <c r="A6" s="47" t="s">
        <v>82</v>
      </c>
      <c r="B6" s="61">
        <f>SUM(B7:B11)</f>
        <v>1108175</v>
      </c>
      <c r="C6" s="61">
        <f>SUM(C7:C11)</f>
        <v>1258241</v>
      </c>
      <c r="D6" s="61">
        <f>SUM(D7:D11)</f>
        <v>1066680.81061</v>
      </c>
    </row>
    <row r="7" s="78" customFormat="1" ht="26.25" customHeight="1" spans="1:4">
      <c r="A7" s="47" t="s">
        <v>83</v>
      </c>
      <c r="B7" s="61">
        <v>1054180</v>
      </c>
      <c r="C7" s="61">
        <v>1157197</v>
      </c>
      <c r="D7" s="61">
        <v>1002724.2455</v>
      </c>
    </row>
    <row r="8" s="78" customFormat="1" ht="26.25" customHeight="1" spans="1:4">
      <c r="A8" s="47" t="s">
        <v>84</v>
      </c>
      <c r="B8" s="61">
        <v>20000</v>
      </c>
      <c r="C8" s="61">
        <v>16000</v>
      </c>
      <c r="D8" s="61">
        <v>26852.131813</v>
      </c>
    </row>
    <row r="9" s="78" customFormat="1" ht="26.25" customHeight="1" spans="1:4">
      <c r="A9" s="47" t="s">
        <v>85</v>
      </c>
      <c r="B9" s="61">
        <v>450</v>
      </c>
      <c r="C9" s="61">
        <v>650</v>
      </c>
      <c r="D9" s="61">
        <v>300</v>
      </c>
    </row>
    <row r="10" s="78" customFormat="1" ht="26.25" customHeight="1" spans="1:4">
      <c r="A10" s="47" t="s">
        <v>86</v>
      </c>
      <c r="B10" s="61">
        <v>8300</v>
      </c>
      <c r="C10" s="61">
        <v>8300</v>
      </c>
      <c r="D10" s="61">
        <v>7609.36291</v>
      </c>
    </row>
    <row r="11" s="78" customFormat="1" ht="26.25" customHeight="1" spans="1:4">
      <c r="A11" s="85" t="s">
        <v>87</v>
      </c>
      <c r="B11" s="64">
        <v>25245</v>
      </c>
      <c r="C11" s="64">
        <f>C22-395</f>
        <v>76094</v>
      </c>
      <c r="D11" s="61">
        <v>29195.070387</v>
      </c>
    </row>
    <row r="12" s="78" customFormat="1" ht="26.25" customHeight="1" spans="1:4">
      <c r="A12" s="47" t="s">
        <v>88</v>
      </c>
      <c r="B12" s="61">
        <f>SUM(B13:B14)</f>
        <v>2000</v>
      </c>
      <c r="C12" s="61">
        <f>SUM(C13:C14)</f>
        <v>186751</v>
      </c>
      <c r="D12" s="61">
        <f>SUM(D13:D14)</f>
        <v>73421.732936</v>
      </c>
    </row>
    <row r="13" s="78" customFormat="1" ht="26.25" customHeight="1" spans="1:4">
      <c r="A13" s="47" t="s">
        <v>89</v>
      </c>
      <c r="B13" s="61"/>
      <c r="C13" s="61">
        <v>113500</v>
      </c>
      <c r="D13" s="61">
        <v>67200</v>
      </c>
    </row>
    <row r="14" s="78" customFormat="1" ht="26.25" customHeight="1" spans="1:4">
      <c r="A14" s="47" t="s">
        <v>90</v>
      </c>
      <c r="B14" s="61">
        <v>2000</v>
      </c>
      <c r="C14" s="61">
        <v>73251</v>
      </c>
      <c r="D14" s="61">
        <v>6221.73293600004</v>
      </c>
    </row>
    <row r="15" s="78" customFormat="1" ht="24" customHeight="1" spans="1:4">
      <c r="A15" s="86"/>
      <c r="B15" s="87"/>
      <c r="C15" s="61"/>
      <c r="D15" s="88"/>
    </row>
    <row r="16" s="78" customFormat="1" ht="26.25" customHeight="1" spans="1:4">
      <c r="A16" s="47" t="s">
        <v>91</v>
      </c>
      <c r="B16" s="61">
        <f>B17+B23</f>
        <v>1112799</v>
      </c>
      <c r="C16" s="61">
        <f>C17+C23</f>
        <v>1474498</v>
      </c>
      <c r="D16" s="61">
        <f>D17+D23</f>
        <v>1142893.265014</v>
      </c>
    </row>
    <row r="17" s="78" customFormat="1" ht="26.25" customHeight="1" spans="1:4">
      <c r="A17" s="89" t="s">
        <v>92</v>
      </c>
      <c r="B17" s="61">
        <f>SUM(B18:B22)</f>
        <v>1108681</v>
      </c>
      <c r="C17" s="61">
        <f>SUM(C18:C22)</f>
        <v>1286081</v>
      </c>
      <c r="D17" s="61">
        <f>SUM(D18:D22)</f>
        <v>1070725.789914</v>
      </c>
    </row>
    <row r="18" s="78" customFormat="1" ht="26.25" customHeight="1" spans="1:4">
      <c r="A18" s="85" t="s">
        <v>93</v>
      </c>
      <c r="B18" s="64">
        <v>1054180</v>
      </c>
      <c r="C18" s="90">
        <f>C7+27334</f>
        <v>1184531</v>
      </c>
      <c r="D18" s="61">
        <v>1005679.4978</v>
      </c>
    </row>
    <row r="19" s="78" customFormat="1" ht="26.25" customHeight="1" spans="1:4">
      <c r="A19" s="47" t="s">
        <v>94</v>
      </c>
      <c r="B19" s="61">
        <v>20000</v>
      </c>
      <c r="C19" s="61">
        <f>16000+2</f>
        <v>16002</v>
      </c>
      <c r="D19" s="61">
        <v>26850</v>
      </c>
    </row>
    <row r="20" s="78" customFormat="1" ht="26.25" customHeight="1" spans="1:6">
      <c r="A20" s="47" t="s">
        <v>95</v>
      </c>
      <c r="B20" s="61">
        <v>450</v>
      </c>
      <c r="C20" s="61">
        <v>650</v>
      </c>
      <c r="D20" s="61">
        <v>300</v>
      </c>
      <c r="F20" s="91"/>
    </row>
    <row r="21" s="78" customFormat="1" ht="26.25" customHeight="1" spans="1:4">
      <c r="A21" s="47" t="s">
        <v>96</v>
      </c>
      <c r="B21" s="61">
        <v>8409</v>
      </c>
      <c r="C21" s="61">
        <f>8300+109</f>
        <v>8409</v>
      </c>
      <c r="D21" s="61">
        <v>7998.811277</v>
      </c>
    </row>
    <row r="22" s="78" customFormat="1" ht="26.25" customHeight="1" spans="1:4">
      <c r="A22" s="47" t="s">
        <v>97</v>
      </c>
      <c r="B22" s="61">
        <v>25642</v>
      </c>
      <c r="C22" s="61">
        <f>79990-3501</f>
        <v>76489</v>
      </c>
      <c r="D22" s="61">
        <v>29897.480837</v>
      </c>
    </row>
    <row r="23" s="78" customFormat="1" ht="26.25" customHeight="1" spans="1:4">
      <c r="A23" s="85" t="s">
        <v>98</v>
      </c>
      <c r="B23" s="61">
        <f>SUM(B24:B25)</f>
        <v>4118</v>
      </c>
      <c r="C23" s="61">
        <f>SUM(C24:C25)</f>
        <v>188417</v>
      </c>
      <c r="D23" s="61">
        <f>SUM(D24:D25)</f>
        <v>72167.4751</v>
      </c>
    </row>
    <row r="24" s="78" customFormat="1" ht="26.25" customHeight="1" spans="1:4">
      <c r="A24" s="85" t="s">
        <v>99</v>
      </c>
      <c r="B24" s="64"/>
      <c r="C24" s="64">
        <v>113500</v>
      </c>
      <c r="D24" s="61">
        <v>67200</v>
      </c>
    </row>
    <row r="25" s="78" customFormat="1" ht="26.25" customHeight="1" spans="1:4">
      <c r="A25" s="47" t="s">
        <v>100</v>
      </c>
      <c r="B25" s="61">
        <v>4118</v>
      </c>
      <c r="C25" s="90">
        <f>C14+1666</f>
        <v>74917</v>
      </c>
      <c r="D25" s="61">
        <v>4967.47509999998</v>
      </c>
    </row>
    <row r="26" s="78" customFormat="1" customHeight="1" spans="1:4">
      <c r="A26" s="92"/>
      <c r="B26" s="92"/>
      <c r="C26" s="92"/>
      <c r="D26" s="92"/>
    </row>
    <row r="27" s="78" customFormat="1" customHeight="1" spans="1:4">
      <c r="A27" s="92"/>
      <c r="B27" s="92"/>
      <c r="C27" s="92"/>
      <c r="D27" s="92"/>
    </row>
  </sheetData>
  <mergeCells count="3">
    <mergeCell ref="A2:D2"/>
    <mergeCell ref="B3:D3"/>
    <mergeCell ref="A26:D27"/>
  </mergeCells>
  <printOptions horizontalCentered="1"/>
  <pageMargins left="0.747916666666667" right="0.747916666666667" top="0.826388888888889" bottom="0.707638888888889" header="0.786805555555556" footer="0.511805555555556"/>
  <pageSetup paperSize="9" scale="93" firstPageNumber="8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9"/>
  <sheetViews>
    <sheetView zoomScale="90" zoomScaleNormal="90" workbookViewId="0">
      <selection activeCell="F17" sqref="F17"/>
    </sheetView>
  </sheetViews>
  <sheetFormatPr defaultColWidth="9" defaultRowHeight="14.25" outlineLevelCol="5"/>
  <cols>
    <col min="1" max="1" width="60.375" style="48" customWidth="1"/>
    <col min="2" max="4" width="13.5" style="48" customWidth="1"/>
    <col min="5" max="5" width="13.5" style="49" customWidth="1"/>
    <col min="6" max="16384" width="9" style="48"/>
  </cols>
  <sheetData>
    <row r="1" ht="25.15" customHeight="1" spans="1:1">
      <c r="A1" s="50" t="s">
        <v>101</v>
      </c>
    </row>
    <row r="2" ht="22.5" spans="1:5">
      <c r="A2" s="51" t="s">
        <v>102</v>
      </c>
      <c r="B2" s="51"/>
      <c r="C2" s="51"/>
      <c r="D2" s="51"/>
      <c r="E2" s="42"/>
    </row>
    <row r="3" ht="23.25" customHeight="1" spans="2:5">
      <c r="B3" s="52"/>
      <c r="C3" s="52"/>
      <c r="E3" s="53" t="s">
        <v>2</v>
      </c>
    </row>
    <row r="4" ht="42" customHeight="1" spans="1:5">
      <c r="A4" s="54" t="s">
        <v>103</v>
      </c>
      <c r="B4" s="54" t="s">
        <v>26</v>
      </c>
      <c r="C4" s="55" t="s">
        <v>104</v>
      </c>
      <c r="D4" s="55" t="s">
        <v>27</v>
      </c>
      <c r="E4" s="44" t="s">
        <v>104</v>
      </c>
    </row>
    <row r="5" ht="25.5" customHeight="1" spans="1:6">
      <c r="A5" s="56" t="s">
        <v>105</v>
      </c>
      <c r="B5" s="54"/>
      <c r="C5" s="55"/>
      <c r="D5" s="57">
        <f>D6</f>
        <v>23</v>
      </c>
      <c r="E5" s="58">
        <f>E6</f>
        <v>23</v>
      </c>
      <c r="F5" s="59"/>
    </row>
    <row r="6" ht="25.5" customHeight="1" spans="1:6">
      <c r="A6" s="56" t="s">
        <v>106</v>
      </c>
      <c r="B6" s="54"/>
      <c r="C6" s="55"/>
      <c r="D6" s="57">
        <f>D7</f>
        <v>23</v>
      </c>
      <c r="E6" s="58">
        <f>E7</f>
        <v>23</v>
      </c>
      <c r="F6" s="59"/>
    </row>
    <row r="7" ht="25.5" customHeight="1" spans="1:6">
      <c r="A7" s="56" t="s">
        <v>107</v>
      </c>
      <c r="B7" s="54"/>
      <c r="C7" s="55"/>
      <c r="D7" s="57">
        <v>23</v>
      </c>
      <c r="E7" s="58">
        <f t="shared" ref="E7:E13" si="0">D7</f>
        <v>23</v>
      </c>
      <c r="F7" s="59"/>
    </row>
    <row r="8" ht="25.5" customHeight="1" spans="1:6">
      <c r="A8" s="60" t="s">
        <v>108</v>
      </c>
      <c r="B8" s="61">
        <v>1064793</v>
      </c>
      <c r="C8" s="61">
        <v>2604</v>
      </c>
      <c r="D8" s="57">
        <f>D9+D14+D16+D18</f>
        <v>1390313</v>
      </c>
      <c r="E8" s="58">
        <f>E9+E14+E16+E18</f>
        <v>184454</v>
      </c>
      <c r="F8" s="59"/>
    </row>
    <row r="9" ht="25.5" customHeight="1" spans="1:6">
      <c r="A9" s="62" t="s">
        <v>109</v>
      </c>
      <c r="B9" s="61">
        <v>1036384</v>
      </c>
      <c r="C9" s="61">
        <v>2604</v>
      </c>
      <c r="D9" s="57">
        <f>SUM(D10:D13)</f>
        <v>1255402</v>
      </c>
      <c r="E9" s="58">
        <f>SUM(E10:E13)</f>
        <v>73954</v>
      </c>
      <c r="F9" s="59"/>
    </row>
    <row r="10" ht="25.5" customHeight="1" spans="1:6">
      <c r="A10" s="62" t="s">
        <v>110</v>
      </c>
      <c r="B10" s="61">
        <v>1033780</v>
      </c>
      <c r="C10" s="61"/>
      <c r="D10" s="58">
        <f>1184531-3005-(19678-19600)</f>
        <v>1181448</v>
      </c>
      <c r="E10" s="58"/>
      <c r="F10" s="59"/>
    </row>
    <row r="11" ht="25.5" customHeight="1" spans="1:6">
      <c r="A11" s="62" t="s">
        <v>111</v>
      </c>
      <c r="B11" s="61">
        <v>1208</v>
      </c>
      <c r="C11" s="61">
        <v>1208</v>
      </c>
      <c r="D11" s="58">
        <v>3642</v>
      </c>
      <c r="E11" s="58">
        <f t="shared" si="0"/>
        <v>3642</v>
      </c>
      <c r="F11" s="59"/>
    </row>
    <row r="12" ht="25.5" customHeight="1" spans="1:6">
      <c r="A12" s="62" t="s">
        <v>112</v>
      </c>
      <c r="B12" s="61"/>
      <c r="C12" s="61"/>
      <c r="D12" s="63">
        <v>65203</v>
      </c>
      <c r="E12" s="58">
        <f t="shared" si="0"/>
        <v>65203</v>
      </c>
      <c r="F12" s="59"/>
    </row>
    <row r="13" ht="25.5" customHeight="1" spans="1:6">
      <c r="A13" s="62" t="s">
        <v>113</v>
      </c>
      <c r="B13" s="61">
        <v>1396</v>
      </c>
      <c r="C13" s="61">
        <v>1396</v>
      </c>
      <c r="D13" s="57">
        <v>5109</v>
      </c>
      <c r="E13" s="58">
        <f t="shared" si="0"/>
        <v>5109</v>
      </c>
      <c r="F13" s="59"/>
    </row>
    <row r="14" ht="25.5" customHeight="1" spans="1:6">
      <c r="A14" s="62" t="s">
        <v>114</v>
      </c>
      <c r="B14" s="61">
        <v>20000</v>
      </c>
      <c r="C14" s="61"/>
      <c r="D14" s="57">
        <f t="shared" ref="D14:D18" si="1">D15</f>
        <v>16002</v>
      </c>
      <c r="E14" s="58"/>
      <c r="F14" s="59"/>
    </row>
    <row r="15" ht="25.5" customHeight="1" spans="1:6">
      <c r="A15" s="62" t="s">
        <v>115</v>
      </c>
      <c r="B15" s="61">
        <v>20000</v>
      </c>
      <c r="C15" s="64"/>
      <c r="D15" s="57">
        <f>16000+2</f>
        <v>16002</v>
      </c>
      <c r="E15" s="58"/>
      <c r="F15" s="59"/>
    </row>
    <row r="16" ht="25.5" customHeight="1" spans="1:6">
      <c r="A16" s="65" t="s">
        <v>116</v>
      </c>
      <c r="B16" s="61">
        <v>8409</v>
      </c>
      <c r="C16" s="61"/>
      <c r="D16" s="57">
        <f t="shared" si="1"/>
        <v>8409</v>
      </c>
      <c r="E16" s="58"/>
      <c r="F16" s="59"/>
    </row>
    <row r="17" ht="25.5" customHeight="1" spans="1:6">
      <c r="A17" s="60" t="s">
        <v>117</v>
      </c>
      <c r="B17" s="64">
        <v>8409</v>
      </c>
      <c r="C17" s="61"/>
      <c r="D17" s="57">
        <f>8300+109</f>
        <v>8409</v>
      </c>
      <c r="E17" s="58"/>
      <c r="F17" s="59"/>
    </row>
    <row r="18" ht="25.5" customHeight="1" spans="1:6">
      <c r="A18" s="66" t="s">
        <v>118</v>
      </c>
      <c r="B18" s="67"/>
      <c r="C18" s="68"/>
      <c r="D18" s="57">
        <f t="shared" si="1"/>
        <v>110500</v>
      </c>
      <c r="E18" s="58">
        <f t="shared" ref="E18:E23" si="2">D18</f>
        <v>110500</v>
      </c>
      <c r="F18" s="59"/>
    </row>
    <row r="19" ht="25.5" customHeight="1" spans="1:6">
      <c r="A19" s="66" t="s">
        <v>119</v>
      </c>
      <c r="B19" s="67"/>
      <c r="C19" s="68"/>
      <c r="D19" s="57">
        <v>110500</v>
      </c>
      <c r="E19" s="58">
        <f t="shared" si="2"/>
        <v>110500</v>
      </c>
      <c r="F19" s="59"/>
    </row>
    <row r="20" ht="25.5" customHeight="1" spans="1:6">
      <c r="A20" s="60" t="s">
        <v>120</v>
      </c>
      <c r="B20" s="69">
        <v>17606</v>
      </c>
      <c r="C20" s="69">
        <v>1514</v>
      </c>
      <c r="D20" s="57">
        <f>D21+D24</f>
        <v>59661.65</v>
      </c>
      <c r="E20" s="58">
        <f>E21+E24</f>
        <v>3939.65</v>
      </c>
      <c r="F20" s="59"/>
    </row>
    <row r="21" ht="25.5" customHeight="1" spans="1:6">
      <c r="A21" s="60" t="s">
        <v>121</v>
      </c>
      <c r="B21" s="61">
        <v>15642</v>
      </c>
      <c r="C21" s="61"/>
      <c r="D21" s="57">
        <f>SUM(D22:D23)</f>
        <v>58072</v>
      </c>
      <c r="E21" s="58">
        <f>SUM(E22:E23)</f>
        <v>3000</v>
      </c>
      <c r="F21" s="59"/>
    </row>
    <row r="22" ht="25.5" customHeight="1" spans="1:6">
      <c r="A22" s="60" t="s">
        <v>122</v>
      </c>
      <c r="B22" s="64">
        <v>15642</v>
      </c>
      <c r="C22" s="61"/>
      <c r="D22" s="70">
        <f>395+22750+25000+12245-1817-3501</f>
        <v>55072</v>
      </c>
      <c r="E22" s="58"/>
      <c r="F22" s="59"/>
    </row>
    <row r="23" ht="25.5" customHeight="1" spans="1:6">
      <c r="A23" s="66" t="s">
        <v>123</v>
      </c>
      <c r="B23" s="67"/>
      <c r="D23" s="57">
        <v>3000</v>
      </c>
      <c r="E23" s="58">
        <f t="shared" si="2"/>
        <v>3000</v>
      </c>
      <c r="F23" s="59"/>
    </row>
    <row r="24" ht="25.5" customHeight="1" spans="1:6">
      <c r="A24" s="60" t="s">
        <v>124</v>
      </c>
      <c r="B24" s="69">
        <v>1964</v>
      </c>
      <c r="C24" s="61">
        <v>1514</v>
      </c>
      <c r="D24" s="57">
        <f>SUM(D25:D27)</f>
        <v>1589.65</v>
      </c>
      <c r="E24" s="58">
        <f>SUM(E25:E27)</f>
        <v>939.65</v>
      </c>
      <c r="F24" s="59"/>
    </row>
    <row r="25" ht="25.5" customHeight="1" spans="1:6">
      <c r="A25" s="60" t="s">
        <v>125</v>
      </c>
      <c r="B25" s="61">
        <v>852</v>
      </c>
      <c r="C25" s="61">
        <v>852</v>
      </c>
      <c r="D25" s="57">
        <f>E25</f>
        <v>587.65</v>
      </c>
      <c r="E25" s="58">
        <f>305.59+282.06</f>
        <v>587.65</v>
      </c>
      <c r="F25" s="59"/>
    </row>
    <row r="26" ht="25.5" customHeight="1" spans="1:6">
      <c r="A26" s="60" t="s">
        <v>126</v>
      </c>
      <c r="B26" s="61">
        <v>1069</v>
      </c>
      <c r="C26" s="71">
        <v>619</v>
      </c>
      <c r="D26" s="57">
        <f>650+E26</f>
        <v>985</v>
      </c>
      <c r="E26" s="58">
        <f>260+75</f>
        <v>335</v>
      </c>
      <c r="F26" s="59"/>
    </row>
    <row r="27" ht="25.5" customHeight="1" spans="1:6">
      <c r="A27" s="60" t="s">
        <v>127</v>
      </c>
      <c r="B27" s="61">
        <v>43</v>
      </c>
      <c r="C27" s="71">
        <v>43</v>
      </c>
      <c r="D27" s="57">
        <v>17</v>
      </c>
      <c r="E27" s="58">
        <f>D27</f>
        <v>17</v>
      </c>
      <c r="F27" s="59"/>
    </row>
    <row r="28" ht="25.5" customHeight="1" spans="1:6">
      <c r="A28" s="45" t="s">
        <v>128</v>
      </c>
      <c r="B28" s="61">
        <v>30400</v>
      </c>
      <c r="C28" s="71"/>
      <c r="D28" s="57">
        <f>D29</f>
        <v>24419</v>
      </c>
      <c r="E28" s="58">
        <f>E29</f>
        <v>0</v>
      </c>
      <c r="F28" s="59"/>
    </row>
    <row r="29" ht="25.5" customHeight="1" spans="1:6">
      <c r="A29" s="45" t="s">
        <v>129</v>
      </c>
      <c r="B29" s="61">
        <v>30400</v>
      </c>
      <c r="C29" s="71"/>
      <c r="D29" s="57">
        <f>SUM(D30:D32)</f>
        <v>24419</v>
      </c>
      <c r="E29" s="58">
        <f>SUM(E30:E32)</f>
        <v>0</v>
      </c>
      <c r="F29" s="59"/>
    </row>
    <row r="30" ht="25.5" customHeight="1" spans="1:6">
      <c r="A30" s="45" t="s">
        <v>130</v>
      </c>
      <c r="B30" s="61">
        <v>3005</v>
      </c>
      <c r="C30" s="61"/>
      <c r="D30" s="57">
        <v>3005</v>
      </c>
      <c r="E30" s="58"/>
      <c r="F30" s="59"/>
    </row>
    <row r="31" ht="25.5" customHeight="1" spans="1:6">
      <c r="A31" s="45" t="s">
        <v>131</v>
      </c>
      <c r="B31" s="61">
        <v>25686</v>
      </c>
      <c r="C31" s="61"/>
      <c r="D31" s="57">
        <v>19600</v>
      </c>
      <c r="E31" s="58"/>
      <c r="F31" s="59"/>
    </row>
    <row r="32" ht="25.5" customHeight="1" spans="1:6">
      <c r="A32" s="45" t="s">
        <v>132</v>
      </c>
      <c r="B32" s="61">
        <v>1709</v>
      </c>
      <c r="C32" s="61"/>
      <c r="D32" s="57">
        <v>1814</v>
      </c>
      <c r="E32" s="58"/>
      <c r="F32" s="59"/>
    </row>
    <row r="33" ht="25.5" customHeight="1" spans="1:6">
      <c r="A33" s="45" t="s">
        <v>133</v>
      </c>
      <c r="B33" s="61"/>
      <c r="C33" s="61"/>
      <c r="D33" s="57">
        <f>D34</f>
        <v>81.15023</v>
      </c>
      <c r="E33" s="58">
        <f>E34</f>
        <v>0</v>
      </c>
      <c r="F33" s="59"/>
    </row>
    <row r="34" ht="25.5" customHeight="1" spans="1:6">
      <c r="A34" s="45" t="s">
        <v>134</v>
      </c>
      <c r="B34" s="61"/>
      <c r="C34" s="61"/>
      <c r="D34" s="57">
        <f>SUM(D35:D37)</f>
        <v>81.15023</v>
      </c>
      <c r="E34" s="58">
        <f>SUM(E35:E37)</f>
        <v>0</v>
      </c>
      <c r="F34" s="59"/>
    </row>
    <row r="35" ht="25.5" customHeight="1" spans="1:6">
      <c r="A35" s="45" t="s">
        <v>135</v>
      </c>
      <c r="B35" s="61"/>
      <c r="C35" s="61"/>
      <c r="D35" s="72">
        <v>0.15023</v>
      </c>
      <c r="E35" s="73"/>
      <c r="F35" s="59"/>
    </row>
    <row r="36" ht="25.5" customHeight="1" spans="1:6">
      <c r="A36" s="45" t="s">
        <v>136</v>
      </c>
      <c r="B36" s="61"/>
      <c r="C36" s="74"/>
      <c r="D36" s="57">
        <v>78</v>
      </c>
      <c r="E36" s="58"/>
      <c r="F36" s="59"/>
    </row>
    <row r="37" ht="25.5" customHeight="1" spans="1:6">
      <c r="A37" s="45" t="s">
        <v>137</v>
      </c>
      <c r="B37" s="61"/>
      <c r="C37" s="74"/>
      <c r="D37" s="61">
        <v>3</v>
      </c>
      <c r="E37" s="75"/>
      <c r="F37" s="59"/>
    </row>
    <row r="38" ht="25.5" customHeight="1" spans="1:6">
      <c r="A38" s="76" t="s">
        <v>138</v>
      </c>
      <c r="B38" s="61">
        <f>B8+B20+B28+B33</f>
        <v>1112799</v>
      </c>
      <c r="C38" s="61">
        <f>C8+C20+C28+C33</f>
        <v>4118</v>
      </c>
      <c r="D38" s="61">
        <f>D5+D8+D20+D28+D33</f>
        <v>1474497.80023</v>
      </c>
      <c r="E38" s="61">
        <f>E5+E8+E20+E28+E33</f>
        <v>188416.65</v>
      </c>
      <c r="F38" s="59"/>
    </row>
    <row r="39" spans="1:1">
      <c r="A39" s="77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71" firstPageNumber="9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3"/>
  <sheetViews>
    <sheetView workbookViewId="0">
      <selection activeCell="H8" sqref="H8"/>
    </sheetView>
  </sheetViews>
  <sheetFormatPr defaultColWidth="9" defaultRowHeight="14.25" outlineLevelCol="5"/>
  <cols>
    <col min="1" max="1" width="31.5" style="41" customWidth="1"/>
    <col min="2" max="3" width="16.25" style="41" customWidth="1"/>
    <col min="4" max="4" width="31.25" style="41" customWidth="1"/>
    <col min="5" max="6" width="16.25" style="41" customWidth="1"/>
    <col min="7" max="16384" width="9" style="41"/>
  </cols>
  <sheetData>
    <row r="1" ht="25.15" customHeight="1" spans="1:1">
      <c r="A1" s="41" t="s">
        <v>139</v>
      </c>
    </row>
    <row r="2" ht="37.5" customHeight="1" spans="1:6">
      <c r="A2" s="42" t="s">
        <v>140</v>
      </c>
      <c r="B2" s="42"/>
      <c r="C2" s="42"/>
      <c r="D2" s="42"/>
      <c r="E2" s="42"/>
      <c r="F2" s="42"/>
    </row>
    <row r="3" ht="23.25" customHeight="1" spans="6:6">
      <c r="F3" s="41" t="s">
        <v>2</v>
      </c>
    </row>
    <row r="4" ht="45" customHeight="1" spans="1:6">
      <c r="A4" s="43" t="s">
        <v>56</v>
      </c>
      <c r="B4" s="43" t="s">
        <v>141</v>
      </c>
      <c r="C4" s="44" t="s">
        <v>5</v>
      </c>
      <c r="D4" s="43" t="s">
        <v>56</v>
      </c>
      <c r="E4" s="43" t="s">
        <v>142</v>
      </c>
      <c r="F4" s="44" t="s">
        <v>27</v>
      </c>
    </row>
    <row r="5" ht="27.75" customHeight="1" spans="1:6">
      <c r="A5" s="45" t="s">
        <v>57</v>
      </c>
      <c r="B5" s="43">
        <f t="shared" ref="B5:F5" si="0">SUM(B6:B7)</f>
        <v>1110175</v>
      </c>
      <c r="C5" s="43">
        <f t="shared" si="0"/>
        <v>1444992</v>
      </c>
      <c r="D5" s="45" t="s">
        <v>58</v>
      </c>
      <c r="E5" s="46">
        <f t="shared" si="0"/>
        <v>1112799</v>
      </c>
      <c r="F5" s="46">
        <f t="shared" si="0"/>
        <v>1474498</v>
      </c>
    </row>
    <row r="6" ht="27.75" customHeight="1" spans="1:6">
      <c r="A6" s="45" t="s">
        <v>143</v>
      </c>
      <c r="B6" s="43">
        <f>政府性基金收支!B6</f>
        <v>1108175</v>
      </c>
      <c r="C6" s="46">
        <f>政府性基金收支!C6</f>
        <v>1258241</v>
      </c>
      <c r="D6" s="45" t="s">
        <v>144</v>
      </c>
      <c r="E6" s="46">
        <f>政府性基金收支!B17</f>
        <v>1108681</v>
      </c>
      <c r="F6" s="46">
        <f>政府性基金收支!C17</f>
        <v>1286081</v>
      </c>
    </row>
    <row r="7" ht="27.75" customHeight="1" spans="1:6">
      <c r="A7" s="45" t="s">
        <v>145</v>
      </c>
      <c r="B7" s="43">
        <f>政府性基金收支!B12</f>
        <v>2000</v>
      </c>
      <c r="C7" s="43">
        <f>政府性基金收支!C12</f>
        <v>186751</v>
      </c>
      <c r="D7" s="45" t="s">
        <v>145</v>
      </c>
      <c r="E7" s="46">
        <f>政府性基金收支!B23</f>
        <v>4118</v>
      </c>
      <c r="F7" s="46">
        <f>政府性基金收支!C23</f>
        <v>188417</v>
      </c>
    </row>
    <row r="8" ht="27.75" customHeight="1" spans="1:6">
      <c r="A8" s="47" t="s">
        <v>146</v>
      </c>
      <c r="B8" s="43">
        <f>政府性基金收支!B13</f>
        <v>0</v>
      </c>
      <c r="C8" s="43">
        <f>政府性基金收支!C13</f>
        <v>113500</v>
      </c>
      <c r="D8" s="47" t="s">
        <v>147</v>
      </c>
      <c r="E8" s="46">
        <f>政府性基金收支!B24</f>
        <v>0</v>
      </c>
      <c r="F8" s="46">
        <f>政府性基金收支!C24</f>
        <v>113500</v>
      </c>
    </row>
    <row r="9" ht="27.75" customHeight="1" spans="1:6">
      <c r="A9" s="45"/>
      <c r="B9" s="43"/>
      <c r="C9" s="43"/>
      <c r="D9" s="45"/>
      <c r="E9" s="46"/>
      <c r="F9" s="46"/>
    </row>
    <row r="10" ht="27.75" customHeight="1" spans="1:6">
      <c r="A10" s="45" t="s">
        <v>70</v>
      </c>
      <c r="B10" s="46">
        <v>2624</v>
      </c>
      <c r="C10" s="46">
        <f t="shared" ref="C10:F10" si="1">SUM(C11:C12)</f>
        <v>29505.73</v>
      </c>
      <c r="D10" s="45" t="s">
        <v>71</v>
      </c>
      <c r="E10" s="46">
        <f t="shared" si="1"/>
        <v>0</v>
      </c>
      <c r="F10" s="46">
        <f t="shared" si="1"/>
        <v>-0.269999999989523</v>
      </c>
    </row>
    <row r="11" ht="27.75" customHeight="1" spans="1:6">
      <c r="A11" s="45" t="s">
        <v>72</v>
      </c>
      <c r="B11" s="46">
        <v>2118</v>
      </c>
      <c r="C11" s="46">
        <f>28999.73-27334</f>
        <v>1665.73</v>
      </c>
      <c r="D11" s="45" t="s">
        <v>72</v>
      </c>
      <c r="E11" s="46">
        <f>B7+B11-E7</f>
        <v>0</v>
      </c>
      <c r="F11" s="46">
        <f>C7+C11-F7</f>
        <v>-0.269999999989523</v>
      </c>
    </row>
    <row r="12" ht="27.75" customHeight="1" spans="1:6">
      <c r="A12" s="45" t="s">
        <v>148</v>
      </c>
      <c r="B12" s="46">
        <v>506</v>
      </c>
      <c r="C12" s="46">
        <f>506+27334</f>
        <v>27840</v>
      </c>
      <c r="D12" s="45" t="s">
        <v>148</v>
      </c>
      <c r="E12" s="46">
        <f>B6+B12-E6</f>
        <v>0</v>
      </c>
      <c r="F12" s="46">
        <f>C6+C12-F6</f>
        <v>0</v>
      </c>
    </row>
    <row r="13" ht="27.75" customHeight="1" spans="1:6">
      <c r="A13" s="43" t="s">
        <v>75</v>
      </c>
      <c r="B13" s="46">
        <f t="shared" ref="B13:F13" si="2">SUM(B5,B10)</f>
        <v>1112799</v>
      </c>
      <c r="C13" s="46">
        <f t="shared" si="2"/>
        <v>1474497.73</v>
      </c>
      <c r="D13" s="43" t="s">
        <v>75</v>
      </c>
      <c r="E13" s="46">
        <f t="shared" si="2"/>
        <v>1112799</v>
      </c>
      <c r="F13" s="46">
        <f t="shared" si="2"/>
        <v>1474497.73</v>
      </c>
    </row>
  </sheetData>
  <mergeCells count="1">
    <mergeCell ref="A2:F2"/>
  </mergeCells>
  <printOptions horizontalCentered="1"/>
  <pageMargins left="0.865277777777778" right="0.707638888888889" top="0.747916666666667" bottom="0.747916666666667" header="0.313888888888889" footer="0.313888888888889"/>
  <pageSetup paperSize="9" scale="94" firstPageNumber="10" orientation="landscape" useFirstPageNumber="1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1"/>
  <sheetViews>
    <sheetView tabSelected="1" zoomScale="110" zoomScaleNormal="110" workbookViewId="0">
      <selection activeCell="A1" sqref="A1"/>
    </sheetView>
  </sheetViews>
  <sheetFormatPr defaultColWidth="26.125" defaultRowHeight="14.25"/>
  <cols>
    <col min="1" max="1" width="30" style="3" customWidth="1"/>
    <col min="2" max="2" width="16.625" style="3" customWidth="1"/>
    <col min="3" max="3" width="18.25" style="3" customWidth="1"/>
    <col min="4" max="4" width="16.625" style="3" customWidth="1"/>
    <col min="5" max="5" width="26.125" style="3"/>
    <col min="6" max="6" width="17" style="3" customWidth="1"/>
    <col min="7" max="7" width="18.25" style="3" customWidth="1"/>
    <col min="8" max="8" width="17" style="3" customWidth="1"/>
    <col min="9" max="16384" width="26.125" style="3"/>
  </cols>
  <sheetData>
    <row r="1" spans="1:8">
      <c r="A1" s="4" t="s">
        <v>149</v>
      </c>
      <c r="B1" s="4"/>
      <c r="C1" s="4"/>
      <c r="D1" s="4"/>
      <c r="E1" s="4"/>
      <c r="F1" s="4"/>
      <c r="G1" s="4"/>
      <c r="H1" s="4"/>
    </row>
    <row r="2" ht="37.5" customHeight="1" spans="1:8">
      <c r="A2" s="20" t="s">
        <v>150</v>
      </c>
      <c r="B2" s="20"/>
      <c r="C2" s="20"/>
      <c r="D2" s="20"/>
      <c r="E2" s="20"/>
      <c r="F2" s="20"/>
      <c r="G2" s="20"/>
      <c r="H2" s="20"/>
    </row>
    <row r="3" spans="1:8">
      <c r="A3" s="21"/>
      <c r="B3" s="21"/>
      <c r="C3" s="21"/>
      <c r="D3" s="21"/>
      <c r="E3" s="21"/>
      <c r="F3" s="22"/>
      <c r="G3" s="23"/>
      <c r="H3" s="24" t="s">
        <v>2</v>
      </c>
    </row>
    <row r="4" ht="26.25" customHeight="1" spans="1:8">
      <c r="A4" s="25" t="s">
        <v>151</v>
      </c>
      <c r="B4" s="25" t="s">
        <v>4</v>
      </c>
      <c r="C4" s="25" t="s">
        <v>5</v>
      </c>
      <c r="D4" s="25" t="s">
        <v>6</v>
      </c>
      <c r="E4" s="25" t="s">
        <v>152</v>
      </c>
      <c r="F4" s="25" t="s">
        <v>26</v>
      </c>
      <c r="G4" s="25" t="s">
        <v>27</v>
      </c>
      <c r="H4" s="25" t="s">
        <v>6</v>
      </c>
    </row>
    <row r="5" s="1" customFormat="1" ht="26.25" customHeight="1" spans="1:8">
      <c r="A5" s="26" t="s">
        <v>153</v>
      </c>
      <c r="B5" s="27">
        <v>17000</v>
      </c>
      <c r="C5" s="27">
        <v>18900</v>
      </c>
      <c r="D5" s="27">
        <v>16938.809454</v>
      </c>
      <c r="E5" s="28" t="s">
        <v>154</v>
      </c>
      <c r="F5" s="29">
        <v>10150</v>
      </c>
      <c r="G5" s="29">
        <v>10850</v>
      </c>
      <c r="H5" s="29">
        <v>9177.57</v>
      </c>
    </row>
    <row r="6" ht="26.25" customHeight="1" spans="1:10">
      <c r="A6" s="30" t="s">
        <v>155</v>
      </c>
      <c r="B6" s="27">
        <v>1750</v>
      </c>
      <c r="C6" s="27">
        <v>1810</v>
      </c>
      <c r="D6" s="27">
        <v>222.702164</v>
      </c>
      <c r="E6" s="28" t="s">
        <v>156</v>
      </c>
      <c r="F6" s="29"/>
      <c r="G6" s="29"/>
      <c r="H6" s="29"/>
      <c r="J6" s="1"/>
    </row>
    <row r="7" ht="26.25" customHeight="1" spans="1:8">
      <c r="A7" s="30" t="s">
        <v>157</v>
      </c>
      <c r="B7" s="27"/>
      <c r="C7" s="27"/>
      <c r="D7" s="27"/>
      <c r="E7" s="28" t="s">
        <v>158</v>
      </c>
      <c r="F7" s="29">
        <v>350</v>
      </c>
      <c r="G7" s="29">
        <v>450</v>
      </c>
      <c r="H7" s="29">
        <v>510.94</v>
      </c>
    </row>
    <row r="8" ht="26.25" customHeight="1" spans="1:8">
      <c r="A8" s="30" t="s">
        <v>159</v>
      </c>
      <c r="B8" s="27"/>
      <c r="C8" s="27"/>
      <c r="D8" s="27"/>
      <c r="E8" s="28" t="s">
        <v>160</v>
      </c>
      <c r="F8" s="31">
        <f t="shared" ref="F8:H8" si="0">SUM(F5:F7)</f>
        <v>10500</v>
      </c>
      <c r="G8" s="31">
        <f t="shared" si="0"/>
        <v>11300</v>
      </c>
      <c r="H8" s="31">
        <f t="shared" si="0"/>
        <v>9688.51</v>
      </c>
    </row>
    <row r="9" ht="26.25" customHeight="1" spans="1:8">
      <c r="A9" s="30" t="s">
        <v>161</v>
      </c>
      <c r="B9" s="27"/>
      <c r="C9" s="27"/>
      <c r="D9" s="27"/>
      <c r="E9" s="28" t="s">
        <v>162</v>
      </c>
      <c r="F9" s="32"/>
      <c r="G9" s="33"/>
      <c r="H9" s="29"/>
    </row>
    <row r="10" ht="26.25" customHeight="1" spans="1:8">
      <c r="A10" s="30" t="s">
        <v>163</v>
      </c>
      <c r="B10" s="27"/>
      <c r="C10" s="27"/>
      <c r="D10" s="27">
        <v>225.187347</v>
      </c>
      <c r="E10" s="28" t="s">
        <v>164</v>
      </c>
      <c r="F10" s="31"/>
      <c r="G10" s="34"/>
      <c r="H10" s="29"/>
    </row>
    <row r="11" ht="26.25" customHeight="1" spans="1:8">
      <c r="A11" s="30" t="s">
        <v>165</v>
      </c>
      <c r="B11" s="27">
        <v>1300</v>
      </c>
      <c r="C11" s="27">
        <v>1000</v>
      </c>
      <c r="D11" s="27">
        <v>2397.763019</v>
      </c>
      <c r="E11" s="28" t="s">
        <v>166</v>
      </c>
      <c r="F11" s="31">
        <f t="shared" ref="F11:H11" si="1">SUM(F8:F10)</f>
        <v>10500</v>
      </c>
      <c r="G11" s="31">
        <f t="shared" si="1"/>
        <v>11300</v>
      </c>
      <c r="H11" s="31">
        <f t="shared" si="1"/>
        <v>9688.51</v>
      </c>
    </row>
    <row r="12" ht="26.25" customHeight="1" spans="1:8">
      <c r="A12" s="30" t="s">
        <v>167</v>
      </c>
      <c r="B12" s="32">
        <f>SUM(B5:B7,B9:B11)</f>
        <v>20050</v>
      </c>
      <c r="C12" s="32">
        <f>SUM(C5:C7,C9:C11)</f>
        <v>21710</v>
      </c>
      <c r="D12" s="32">
        <f>SUM(D5:D7,D9:D11)</f>
        <v>19784.461984</v>
      </c>
      <c r="E12" s="28" t="s">
        <v>168</v>
      </c>
      <c r="F12" s="31">
        <f>B15-F11</f>
        <v>9550</v>
      </c>
      <c r="G12" s="31">
        <f>C15-G11</f>
        <v>10410</v>
      </c>
      <c r="H12" s="31">
        <f>D15-H11</f>
        <v>10095.951984</v>
      </c>
    </row>
    <row r="13" ht="26.25" customHeight="1" spans="1:8">
      <c r="A13" s="30" t="s">
        <v>169</v>
      </c>
      <c r="B13" s="32"/>
      <c r="C13" s="32"/>
      <c r="D13" s="27"/>
      <c r="E13" s="28" t="s">
        <v>170</v>
      </c>
      <c r="F13" s="31">
        <f>F12+B16</f>
        <v>62739.311765</v>
      </c>
      <c r="G13" s="31">
        <f>G12+C16</f>
        <v>63599.311765</v>
      </c>
      <c r="H13" s="31">
        <f>H12+D16</f>
        <v>53189.311765</v>
      </c>
    </row>
    <row r="14" ht="26.25" customHeight="1" spans="1:8">
      <c r="A14" s="30" t="s">
        <v>171</v>
      </c>
      <c r="B14" s="32"/>
      <c r="C14" s="32"/>
      <c r="D14" s="27"/>
      <c r="E14" s="35"/>
      <c r="F14" s="31"/>
      <c r="G14" s="34"/>
      <c r="H14" s="29"/>
    </row>
    <row r="15" ht="26.25" customHeight="1" spans="1:8">
      <c r="A15" s="30" t="s">
        <v>172</v>
      </c>
      <c r="B15" s="32">
        <f>SUM(B12:B14)</f>
        <v>20050</v>
      </c>
      <c r="C15" s="32">
        <f>SUM(C12:C14)</f>
        <v>21710</v>
      </c>
      <c r="D15" s="32">
        <f>SUM(D12:D14)</f>
        <v>19784.461984</v>
      </c>
      <c r="E15" s="35"/>
      <c r="F15" s="31"/>
      <c r="G15" s="34"/>
      <c r="H15" s="29"/>
    </row>
    <row r="16" ht="26.25" customHeight="1" spans="1:8">
      <c r="A16" s="30" t="s">
        <v>173</v>
      </c>
      <c r="B16" s="29">
        <v>53189.311765</v>
      </c>
      <c r="C16" s="36">
        <v>53189.311765</v>
      </c>
      <c r="D16" s="27">
        <v>43093.359781</v>
      </c>
      <c r="E16" s="35"/>
      <c r="F16" s="37"/>
      <c r="G16" s="38"/>
      <c r="H16" s="29"/>
    </row>
    <row r="17" ht="26.25" customHeight="1" spans="1:8">
      <c r="A17" s="25" t="s">
        <v>174</v>
      </c>
      <c r="B17" s="32">
        <f>SUM(B15:B16)</f>
        <v>73239.311765</v>
      </c>
      <c r="C17" s="32">
        <f>SUM(C15:C16)</f>
        <v>74899.311765</v>
      </c>
      <c r="D17" s="32">
        <f>SUM(D15:D16)</f>
        <v>62877.821765</v>
      </c>
      <c r="E17" s="35" t="s">
        <v>174</v>
      </c>
      <c r="F17" s="37">
        <f t="shared" ref="F17:H17" si="2">SUM(F11,F13)</f>
        <v>73239.311765</v>
      </c>
      <c r="G17" s="37">
        <f t="shared" si="2"/>
        <v>74899.311765</v>
      </c>
      <c r="H17" s="37">
        <f t="shared" si="2"/>
        <v>62877.821765</v>
      </c>
    </row>
    <row r="18" ht="33.75" customHeight="1" spans="1:8">
      <c r="A18" s="39"/>
      <c r="B18" s="39"/>
      <c r="C18" s="39"/>
      <c r="D18" s="39"/>
      <c r="E18" s="39"/>
      <c r="F18" s="39"/>
      <c r="G18" s="39"/>
      <c r="H18" s="39"/>
    </row>
    <row r="21" ht="15.75" spans="6:6">
      <c r="F21" s="40"/>
    </row>
  </sheetData>
  <mergeCells count="2">
    <mergeCell ref="A2:H2"/>
    <mergeCell ref="A18:H18"/>
  </mergeCells>
  <pageMargins left="0.751388888888889" right="0.751388888888889" top="1" bottom="1" header="0.511805555555556" footer="0.511805555555556"/>
  <pageSetup paperSize="9" scale="7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C8"/>
  <sheetViews>
    <sheetView workbookViewId="0">
      <selection activeCell="F9" sqref="F9"/>
    </sheetView>
  </sheetViews>
  <sheetFormatPr defaultColWidth="26.125" defaultRowHeight="14.25" outlineLevelRow="7"/>
  <cols>
    <col min="1" max="1" width="26.625" style="3" customWidth="1"/>
    <col min="2" max="7" width="15.125" style="3" customWidth="1"/>
    <col min="8" max="8" width="18.875" style="3" customWidth="1"/>
    <col min="9" max="16384" width="26.125" style="3"/>
  </cols>
  <sheetData>
    <row r="1" ht="21" customHeight="1" spans="1:8">
      <c r="A1" s="4" t="s">
        <v>175</v>
      </c>
      <c r="B1" s="4"/>
      <c r="C1" s="4"/>
      <c r="D1" s="4"/>
      <c r="E1" s="4"/>
      <c r="F1" s="4"/>
      <c r="G1" s="4"/>
      <c r="H1" s="4"/>
    </row>
    <row r="2" ht="37.5" customHeight="1" spans="1:8">
      <c r="A2" s="5" t="s">
        <v>176</v>
      </c>
      <c r="B2" s="5"/>
      <c r="C2" s="5"/>
      <c r="D2" s="5"/>
      <c r="E2" s="5"/>
      <c r="F2" s="5"/>
      <c r="G2" s="5"/>
      <c r="H2" s="5"/>
    </row>
    <row r="3" ht="17.25" customHeight="1" spans="1:8">
      <c r="A3" s="4"/>
      <c r="B3" s="4"/>
      <c r="C3" s="4"/>
      <c r="D3" s="4"/>
      <c r="E3" s="4"/>
      <c r="F3" s="4"/>
      <c r="G3" s="4"/>
      <c r="H3" s="6" t="s">
        <v>177</v>
      </c>
    </row>
    <row r="4" ht="45" customHeight="1" spans="1:8">
      <c r="A4" s="7" t="s">
        <v>178</v>
      </c>
      <c r="B4" s="8" t="s">
        <v>179</v>
      </c>
      <c r="C4" s="8" t="s">
        <v>180</v>
      </c>
      <c r="D4" s="9" t="s">
        <v>181</v>
      </c>
      <c r="E4" s="9" t="s">
        <v>182</v>
      </c>
      <c r="F4" s="9" t="s">
        <v>183</v>
      </c>
      <c r="G4" s="10" t="s">
        <v>184</v>
      </c>
      <c r="H4" s="10" t="s">
        <v>185</v>
      </c>
    </row>
    <row r="5" s="1" customFormat="1" ht="45" customHeight="1" spans="1:8">
      <c r="A5" s="11" t="s">
        <v>186</v>
      </c>
      <c r="B5" s="9">
        <v>58.06</v>
      </c>
      <c r="C5" s="12">
        <v>58.06</v>
      </c>
      <c r="D5" s="13">
        <v>1</v>
      </c>
      <c r="E5" s="13">
        <v>3.14</v>
      </c>
      <c r="F5" s="13">
        <v>3.1</v>
      </c>
      <c r="G5" s="13">
        <f>B5+D5</f>
        <v>59.06</v>
      </c>
      <c r="H5" s="13">
        <f>C5+D5-E5+F5</f>
        <v>59.02</v>
      </c>
    </row>
    <row r="6" s="1" customFormat="1" ht="45" customHeight="1" spans="1:8">
      <c r="A6" s="14" t="s">
        <v>187</v>
      </c>
      <c r="B6" s="15">
        <v>75.34</v>
      </c>
      <c r="C6" s="16">
        <v>75.34</v>
      </c>
      <c r="D6" s="17">
        <v>11.35</v>
      </c>
      <c r="E6" s="17"/>
      <c r="F6" s="17"/>
      <c r="G6" s="13">
        <f>B6+D6</f>
        <v>86.69</v>
      </c>
      <c r="H6" s="13">
        <f>C6+D6-E6+F6</f>
        <v>86.69</v>
      </c>
    </row>
    <row r="7" s="2" customFormat="1" ht="45" customHeight="1" spans="1:16383">
      <c r="A7" s="18" t="s">
        <v>29</v>
      </c>
      <c r="B7" s="18">
        <f>B5+B6</f>
        <v>133.4</v>
      </c>
      <c r="C7" s="18">
        <f t="shared" ref="C7:H7" si="0">C5+C6</f>
        <v>133.4</v>
      </c>
      <c r="D7" s="18">
        <f t="shared" si="0"/>
        <v>12.35</v>
      </c>
      <c r="E7" s="18">
        <f t="shared" si="0"/>
        <v>3.14</v>
      </c>
      <c r="F7" s="18">
        <f t="shared" si="0"/>
        <v>3.1</v>
      </c>
      <c r="G7" s="18">
        <f t="shared" si="0"/>
        <v>145.75</v>
      </c>
      <c r="H7" s="18">
        <f t="shared" si="0"/>
        <v>145.71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</row>
    <row r="8" customFormat="1" spans="1:1638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</sheetData>
  <mergeCells count="1">
    <mergeCell ref="A2:H2"/>
  </mergeCells>
  <pageMargins left="0.751388888888889" right="0.751388888888889" top="1" bottom="1" header="0.511805555555556" footer="0.511805555555556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一般公共预算收入</vt:lpstr>
      <vt:lpstr>一般公共预算支出</vt:lpstr>
      <vt:lpstr>一般公共预算收支平衡表</vt:lpstr>
      <vt:lpstr>政府性基金收支</vt:lpstr>
      <vt:lpstr>政府性基金支出明细表</vt:lpstr>
      <vt:lpstr>政府性基金收支平衡表</vt:lpstr>
      <vt:lpstr>机关事业单位基本养老保险基金收支</vt:lpstr>
      <vt:lpstr>地方政府债务情况表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zhao</cp:lastModifiedBy>
  <dcterms:created xsi:type="dcterms:W3CDTF">2014-08-11T02:41:00Z</dcterms:created>
  <cp:lastPrinted>2023-10-12T03:29:00Z</cp:lastPrinted>
  <dcterms:modified xsi:type="dcterms:W3CDTF">2023-10-26T04:51:30Z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  <property fmtid="{D5CDD505-2E9C-101B-9397-08002B2CF9AE}" pid="3" name="ICV">
    <vt:lpwstr>2FBAB32789E74FF0A0E4765BF9728995_12</vt:lpwstr>
  </property>
</Properties>
</file>